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Su mėnesiais/Formatuoti LKC svetainei/Su Suvestine/"/>
    </mc:Choice>
  </mc:AlternateContent>
  <xr:revisionPtr revIDLastSave="560" documentId="8_{7BA91513-0510-413E-ACD6-DE8F3BEB65A9}" xr6:coauthVersionLast="47" xr6:coauthVersionMax="47" xr10:uidLastSave="{A89C445F-F713-481B-A311-210AAC0AF133}"/>
  <bookViews>
    <workbookView xWindow="-108" yWindow="-108" windowWidth="23256" windowHeight="13896" tabRatio="729" xr2:uid="{00000000-000D-0000-FFFF-FFFF00000000}"/>
  </bookViews>
  <sheets>
    <sheet name="Suvestinė" sheetId="15" r:id="rId1"/>
    <sheet name="Platintojų pasiskirstymas" sheetId="16" r:id="rId2"/>
    <sheet name="2024" sheetId="1" r:id="rId3"/>
    <sheet name="Sausis" sheetId="2" r:id="rId4"/>
    <sheet name="Vasaris" sheetId="3" r:id="rId5"/>
    <sheet name="Kovas" sheetId="14" r:id="rId6"/>
    <sheet name="Balandis" sheetId="5" r:id="rId7"/>
    <sheet name="Gegužė" sheetId="6" r:id="rId8"/>
    <sheet name="Birželis" sheetId="7" r:id="rId9"/>
    <sheet name="Liepa" sheetId="8" r:id="rId10"/>
    <sheet name="Rugpjūtis" sheetId="9" r:id="rId11"/>
    <sheet name="Rugsėjis" sheetId="10" r:id="rId12"/>
    <sheet name="Spalis" sheetId="11" r:id="rId13"/>
    <sheet name="Lapkritis" sheetId="12" r:id="rId14"/>
    <sheet name="Gruodis" sheetId="13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2" i="16" l="1"/>
  <c r="B429" i="16"/>
  <c r="B426" i="16"/>
  <c r="B424" i="16"/>
  <c r="B422" i="16"/>
  <c r="B419" i="16"/>
  <c r="B416" i="16"/>
  <c r="B414" i="16"/>
  <c r="B412" i="16"/>
  <c r="B410" i="16"/>
  <c r="B408" i="16"/>
  <c r="B402" i="16"/>
  <c r="B396" i="16"/>
  <c r="B378" i="16"/>
  <c r="B376" i="16"/>
  <c r="B372" i="16"/>
  <c r="B363" i="16"/>
  <c r="B346" i="16"/>
  <c r="B325" i="16"/>
  <c r="B318" i="16"/>
  <c r="B316" i="16"/>
  <c r="B307" i="16"/>
  <c r="B290" i="16"/>
  <c r="B275" i="16"/>
  <c r="B253" i="16"/>
  <c r="B251" i="16"/>
  <c r="B202" i="16"/>
  <c r="B176" i="16"/>
  <c r="B152" i="16"/>
  <c r="B148" i="16"/>
  <c r="B146" i="16"/>
  <c r="B134" i="16"/>
  <c r="B80" i="16"/>
  <c r="B76" i="16"/>
  <c r="B58" i="16"/>
  <c r="B40" i="16"/>
  <c r="B16" i="16"/>
  <c r="A68" i="15" l="1"/>
  <c r="A69" i="15"/>
  <c r="A70" i="15"/>
  <c r="A71" i="15"/>
  <c r="A72" i="15"/>
  <c r="A73" i="15"/>
  <c r="A74" i="15"/>
  <c r="A75" i="15"/>
  <c r="A76" i="15"/>
  <c r="A77" i="15"/>
  <c r="A78" i="15"/>
  <c r="D15" i="15" l="1"/>
  <c r="E15" i="15"/>
  <c r="F15" i="15"/>
  <c r="G15" i="15"/>
  <c r="C15" i="15"/>
  <c r="G85" i="15"/>
  <c r="F85" i="15"/>
  <c r="E85" i="15"/>
  <c r="D85" i="15"/>
  <c r="C85" i="15"/>
  <c r="A84" i="15"/>
  <c r="A83" i="15"/>
  <c r="A82" i="15"/>
  <c r="A81" i="15"/>
  <c r="A80" i="15"/>
  <c r="A79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F405" i="1" l="1"/>
  <c r="E405" i="1"/>
  <c r="A7" i="13"/>
  <c r="A8" i="13"/>
  <c r="A9" i="13"/>
  <c r="A10" i="13"/>
  <c r="A11" i="13"/>
  <c r="A12" i="13"/>
  <c r="A13" i="13"/>
  <c r="A14" i="13"/>
  <c r="A15" i="13"/>
  <c r="A16" i="13"/>
  <c r="A17" i="13"/>
  <c r="A19" i="13"/>
  <c r="A18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16" i="7"/>
  <c r="A111" i="7"/>
  <c r="A7" i="7"/>
  <c r="A8" i="7"/>
  <c r="A9" i="7"/>
  <c r="A10" i="7"/>
  <c r="A11" i="7"/>
  <c r="A12" i="7"/>
  <c r="A13" i="7"/>
  <c r="A14" i="7"/>
  <c r="A15" i="7"/>
  <c r="A17" i="7"/>
  <c r="A18" i="7"/>
  <c r="A19" i="7"/>
  <c r="A20" i="7"/>
  <c r="A21" i="7"/>
  <c r="A22" i="7"/>
  <c r="A23" i="7"/>
  <c r="A24" i="7"/>
  <c r="A25" i="7"/>
  <c r="A26" i="7"/>
  <c r="A27" i="7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70" i="14"/>
  <c r="A71" i="14"/>
  <c r="A72" i="14"/>
  <c r="A73" i="14"/>
  <c r="A74" i="14"/>
  <c r="A75" i="14"/>
  <c r="A76" i="14"/>
  <c r="A77" i="14"/>
  <c r="A78" i="14"/>
  <c r="A82" i="14"/>
  <c r="A83" i="14"/>
  <c r="A84" i="14"/>
  <c r="A85" i="14"/>
  <c r="A86" i="14"/>
  <c r="A87" i="14"/>
  <c r="A88" i="14"/>
  <c r="A89" i="14"/>
  <c r="A90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5" i="3"/>
  <c r="A46" i="3"/>
  <c r="A47" i="3"/>
  <c r="A48" i="3"/>
  <c r="A49" i="3"/>
  <c r="A50" i="3"/>
  <c r="A51" i="3"/>
  <c r="A52" i="3"/>
  <c r="A53" i="3"/>
  <c r="A54" i="3"/>
  <c r="A55" i="3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9" i="1" l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7" i="1" l="1"/>
  <c r="A8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6" i="1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82" i="13"/>
  <c r="A83" i="13"/>
  <c r="A84" i="13"/>
  <c r="A85" i="13"/>
  <c r="A86" i="13"/>
  <c r="A87" i="13"/>
  <c r="A88" i="13"/>
  <c r="A89" i="13"/>
  <c r="A90" i="13"/>
  <c r="A91" i="13"/>
  <c r="A92" i="13"/>
  <c r="A93" i="13"/>
  <c r="A94" i="13"/>
  <c r="A95" i="13"/>
  <c r="A96" i="13"/>
  <c r="A97" i="13"/>
  <c r="A98" i="13"/>
  <c r="A99" i="13"/>
  <c r="A100" i="13"/>
  <c r="A101" i="13"/>
  <c r="A102" i="13"/>
  <c r="A103" i="13"/>
  <c r="A104" i="13"/>
  <c r="A105" i="13"/>
  <c r="A106" i="13"/>
  <c r="A107" i="13"/>
  <c r="A108" i="13"/>
  <c r="A6" i="13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60" i="12"/>
  <c r="A61" i="12"/>
  <c r="A62" i="12"/>
  <c r="A59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6" i="12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6" i="11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9" i="10"/>
  <c r="A28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6" i="10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6" i="9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6" i="8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6" i="7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6" i="6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6" i="5"/>
  <c r="A2" i="14"/>
  <c r="A1" i="14"/>
  <c r="F98" i="14"/>
  <c r="E98" i="14"/>
  <c r="A97" i="14"/>
  <c r="A96" i="14"/>
  <c r="A95" i="14"/>
  <c r="A94" i="14"/>
  <c r="A93" i="14"/>
  <c r="A92" i="14"/>
  <c r="A91" i="14"/>
  <c r="A81" i="14"/>
  <c r="A80" i="14"/>
  <c r="A79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7" i="14"/>
  <c r="A6" i="14"/>
  <c r="A41" i="3"/>
  <c r="A42" i="3"/>
  <c r="A43" i="3"/>
  <c r="A44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6" i="3"/>
  <c r="A7" i="2"/>
  <c r="A8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" i="2"/>
  <c r="E69" i="2"/>
  <c r="F69" i="2"/>
  <c r="B400" i="1"/>
  <c r="E400" i="1"/>
  <c r="F400" i="1"/>
  <c r="F109" i="13"/>
  <c r="E109" i="13"/>
  <c r="E80" i="12"/>
  <c r="F80" i="12"/>
  <c r="E89" i="11"/>
  <c r="F89" i="11"/>
  <c r="E72" i="10"/>
  <c r="F72" i="10"/>
  <c r="E85" i="9"/>
  <c r="F85" i="9"/>
  <c r="E77" i="8"/>
  <c r="F77" i="8"/>
  <c r="E112" i="7"/>
  <c r="F112" i="7"/>
  <c r="E99" i="6"/>
  <c r="F99" i="6"/>
  <c r="F90" i="5"/>
  <c r="E90" i="5"/>
  <c r="F14" i="16" l="1"/>
  <c r="F26" i="16"/>
  <c r="F38" i="16"/>
  <c r="F50" i="16"/>
  <c r="F62" i="16"/>
  <c r="F74" i="16"/>
  <c r="F86" i="16"/>
  <c r="F98" i="16"/>
  <c r="F110" i="16"/>
  <c r="F122" i="16"/>
  <c r="F134" i="16"/>
  <c r="F146" i="16"/>
  <c r="F158" i="16"/>
  <c r="F170" i="16"/>
  <c r="F182" i="16"/>
  <c r="F194" i="16"/>
  <c r="F206" i="16"/>
  <c r="F218" i="16"/>
  <c r="F230" i="16"/>
  <c r="F242" i="16"/>
  <c r="F254" i="16"/>
  <c r="F266" i="16"/>
  <c r="F278" i="16"/>
  <c r="F290" i="16"/>
  <c r="F302" i="16"/>
  <c r="F314" i="16"/>
  <c r="F326" i="16"/>
  <c r="F338" i="16"/>
  <c r="F350" i="16"/>
  <c r="F362" i="16"/>
  <c r="F374" i="16"/>
  <c r="F386" i="16"/>
  <c r="F398" i="16"/>
  <c r="F410" i="16"/>
  <c r="F422" i="16"/>
  <c r="F3" i="16"/>
  <c r="F15" i="16"/>
  <c r="F27" i="16"/>
  <c r="F39" i="16"/>
  <c r="F51" i="16"/>
  <c r="F63" i="16"/>
  <c r="F75" i="16"/>
  <c r="F87" i="16"/>
  <c r="F99" i="16"/>
  <c r="F111" i="16"/>
  <c r="F123" i="16"/>
  <c r="F135" i="16"/>
  <c r="F147" i="16"/>
  <c r="F159" i="16"/>
  <c r="F171" i="16"/>
  <c r="F183" i="16"/>
  <c r="F4" i="16"/>
  <c r="F16" i="16"/>
  <c r="F28" i="16"/>
  <c r="F40" i="16"/>
  <c r="F52" i="16"/>
  <c r="F64" i="16"/>
  <c r="F76" i="16"/>
  <c r="F88" i="16"/>
  <c r="F100" i="16"/>
  <c r="F112" i="16"/>
  <c r="F124" i="16"/>
  <c r="F136" i="16"/>
  <c r="F148" i="16"/>
  <c r="F160" i="16"/>
  <c r="F172" i="16"/>
  <c r="F184" i="16"/>
  <c r="F196" i="16"/>
  <c r="F208" i="16"/>
  <c r="F220" i="16"/>
  <c r="F232" i="16"/>
  <c r="F244" i="16"/>
  <c r="F256" i="16"/>
  <c r="F268" i="16"/>
  <c r="F280" i="16"/>
  <c r="F292" i="16"/>
  <c r="F304" i="16"/>
  <c r="F316" i="16"/>
  <c r="F328" i="16"/>
  <c r="F340" i="16"/>
  <c r="F352" i="16"/>
  <c r="F364" i="16"/>
  <c r="F376" i="16"/>
  <c r="F388" i="16"/>
  <c r="F400" i="16"/>
  <c r="F412" i="16"/>
  <c r="F424" i="16"/>
  <c r="F5" i="16"/>
  <c r="F17" i="16"/>
  <c r="F29" i="16"/>
  <c r="F41" i="16"/>
  <c r="F53" i="16"/>
  <c r="F65" i="16"/>
  <c r="F77" i="16"/>
  <c r="F89" i="16"/>
  <c r="F101" i="16"/>
  <c r="F113" i="16"/>
  <c r="F125" i="16"/>
  <c r="F137" i="16"/>
  <c r="F149" i="16"/>
  <c r="F21" i="16"/>
  <c r="F37" i="16"/>
  <c r="F57" i="16"/>
  <c r="F73" i="16"/>
  <c r="F93" i="16"/>
  <c r="F109" i="16"/>
  <c r="F129" i="16"/>
  <c r="F145" i="16"/>
  <c r="F164" i="16"/>
  <c r="F179" i="16"/>
  <c r="F195" i="16"/>
  <c r="F210" i="16"/>
  <c r="F224" i="16"/>
  <c r="F238" i="16"/>
  <c r="F252" i="16"/>
  <c r="F267" i="16"/>
  <c r="F282" i="16"/>
  <c r="F296" i="16"/>
  <c r="F310" i="16"/>
  <c r="F324" i="16"/>
  <c r="F339" i="16"/>
  <c r="F354" i="16"/>
  <c r="F368" i="16"/>
  <c r="F382" i="16"/>
  <c r="F396" i="16"/>
  <c r="F411" i="16"/>
  <c r="F426" i="16"/>
  <c r="F24" i="16"/>
  <c r="F80" i="16"/>
  <c r="F116" i="16"/>
  <c r="F152" i="16"/>
  <c r="F185" i="16"/>
  <c r="F213" i="16"/>
  <c r="F241" i="16"/>
  <c r="F271" i="16"/>
  <c r="F299" i="16"/>
  <c r="F329" i="16"/>
  <c r="F357" i="16"/>
  <c r="F385" i="16"/>
  <c r="F415" i="16"/>
  <c r="F6" i="16"/>
  <c r="F22" i="16"/>
  <c r="F42" i="16"/>
  <c r="F58" i="16"/>
  <c r="F78" i="16"/>
  <c r="F94" i="16"/>
  <c r="F114" i="16"/>
  <c r="F130" i="16"/>
  <c r="F150" i="16"/>
  <c r="F165" i="16"/>
  <c r="F180" i="16"/>
  <c r="F197" i="16"/>
  <c r="F211" i="16"/>
  <c r="F225" i="16"/>
  <c r="F239" i="16"/>
  <c r="F253" i="16"/>
  <c r="F269" i="16"/>
  <c r="F283" i="16"/>
  <c r="F297" i="16"/>
  <c r="F311" i="16"/>
  <c r="F325" i="16"/>
  <c r="F341" i="16"/>
  <c r="F355" i="16"/>
  <c r="F369" i="16"/>
  <c r="F383" i="16"/>
  <c r="F397" i="16"/>
  <c r="F413" i="16"/>
  <c r="F427" i="16"/>
  <c r="F8" i="16"/>
  <c r="F44" i="16"/>
  <c r="F60" i="16"/>
  <c r="F96" i="16"/>
  <c r="F132" i="16"/>
  <c r="F167" i="16"/>
  <c r="F199" i="16"/>
  <c r="F227" i="16"/>
  <c r="F257" i="16"/>
  <c r="F285" i="16"/>
  <c r="F313" i="16"/>
  <c r="F343" i="16"/>
  <c r="F371" i="16"/>
  <c r="F401" i="16"/>
  <c r="F429" i="16"/>
  <c r="F7" i="16"/>
  <c r="F23" i="16"/>
  <c r="F43" i="16"/>
  <c r="F59" i="16"/>
  <c r="F79" i="16"/>
  <c r="F95" i="16"/>
  <c r="F115" i="16"/>
  <c r="F131" i="16"/>
  <c r="F151" i="16"/>
  <c r="F166" i="16"/>
  <c r="F181" i="16"/>
  <c r="F198" i="16"/>
  <c r="F212" i="16"/>
  <c r="F226" i="16"/>
  <c r="F240" i="16"/>
  <c r="F255" i="16"/>
  <c r="F270" i="16"/>
  <c r="F284" i="16"/>
  <c r="F298" i="16"/>
  <c r="F312" i="16"/>
  <c r="F327" i="16"/>
  <c r="F342" i="16"/>
  <c r="F356" i="16"/>
  <c r="F370" i="16"/>
  <c r="F384" i="16"/>
  <c r="F399" i="16"/>
  <c r="F414" i="16"/>
  <c r="F428" i="16"/>
  <c r="F32" i="16"/>
  <c r="F56" i="16"/>
  <c r="F84" i="16"/>
  <c r="F108" i="16"/>
  <c r="F140" i="16"/>
  <c r="F163" i="16"/>
  <c r="F189" i="16"/>
  <c r="F209" i="16"/>
  <c r="F233" i="16"/>
  <c r="F251" i="16"/>
  <c r="F275" i="16"/>
  <c r="F295" i="16"/>
  <c r="F319" i="16"/>
  <c r="F337" i="16"/>
  <c r="F361" i="16"/>
  <c r="F381" i="16"/>
  <c r="F405" i="16"/>
  <c r="F425" i="16"/>
  <c r="F390" i="16"/>
  <c r="F36" i="16"/>
  <c r="F120" i="16"/>
  <c r="F174" i="16"/>
  <c r="F217" i="16"/>
  <c r="F281" i="16"/>
  <c r="F347" i="16"/>
  <c r="F2" i="16"/>
  <c r="F46" i="16"/>
  <c r="F70" i="16"/>
  <c r="F9" i="16"/>
  <c r="F33" i="16"/>
  <c r="F61" i="16"/>
  <c r="F85" i="16"/>
  <c r="F117" i="16"/>
  <c r="F141" i="16"/>
  <c r="F168" i="16"/>
  <c r="F190" i="16"/>
  <c r="F214" i="16"/>
  <c r="F234" i="16"/>
  <c r="F258" i="16"/>
  <c r="F276" i="16"/>
  <c r="F300" i="16"/>
  <c r="F320" i="16"/>
  <c r="F344" i="16"/>
  <c r="F363" i="16"/>
  <c r="F387" i="16"/>
  <c r="F406" i="16"/>
  <c r="F430" i="16"/>
  <c r="F11" i="16"/>
  <c r="F35" i="16"/>
  <c r="F119" i="16"/>
  <c r="F173" i="16"/>
  <c r="F216" i="16"/>
  <c r="F303" i="16"/>
  <c r="F346" i="16"/>
  <c r="F432" i="16"/>
  <c r="F68" i="16"/>
  <c r="F193" i="16"/>
  <c r="F261" i="16"/>
  <c r="F323" i="16"/>
  <c r="F367" i="16"/>
  <c r="F409" i="16"/>
  <c r="F10" i="16"/>
  <c r="F34" i="16"/>
  <c r="F66" i="16"/>
  <c r="F90" i="16"/>
  <c r="F118" i="16"/>
  <c r="F142" i="16"/>
  <c r="F169" i="16"/>
  <c r="F191" i="16"/>
  <c r="F215" i="16"/>
  <c r="F235" i="16"/>
  <c r="F259" i="16"/>
  <c r="F277" i="16"/>
  <c r="F301" i="16"/>
  <c r="F321" i="16"/>
  <c r="F345" i="16"/>
  <c r="F365" i="16"/>
  <c r="F389" i="16"/>
  <c r="F407" i="16"/>
  <c r="F431" i="16"/>
  <c r="F67" i="16"/>
  <c r="F91" i="16"/>
  <c r="F143" i="16"/>
  <c r="F192" i="16"/>
  <c r="F236" i="16"/>
  <c r="F260" i="16"/>
  <c r="F279" i="16"/>
  <c r="F322" i="16"/>
  <c r="F366" i="16"/>
  <c r="F408" i="16"/>
  <c r="F12" i="16"/>
  <c r="F92" i="16"/>
  <c r="F144" i="16"/>
  <c r="F237" i="16"/>
  <c r="F305" i="16"/>
  <c r="F391" i="16"/>
  <c r="F18" i="16"/>
  <c r="F13" i="16"/>
  <c r="F45" i="16"/>
  <c r="F69" i="16"/>
  <c r="F97" i="16"/>
  <c r="F121" i="16"/>
  <c r="F153" i="16"/>
  <c r="F175" i="16"/>
  <c r="F200" i="16"/>
  <c r="F219" i="16"/>
  <c r="F243" i="16"/>
  <c r="F262" i="16"/>
  <c r="F286" i="16"/>
  <c r="F306" i="16"/>
  <c r="F330" i="16"/>
  <c r="F348" i="16"/>
  <c r="F372" i="16"/>
  <c r="F392" i="16"/>
  <c r="F416" i="16"/>
  <c r="F72" i="16"/>
  <c r="F128" i="16"/>
  <c r="F178" i="16"/>
  <c r="F223" i="16"/>
  <c r="F265" i="16"/>
  <c r="F309" i="16"/>
  <c r="F353" i="16"/>
  <c r="F395" i="16"/>
  <c r="F25" i="16"/>
  <c r="F188" i="16"/>
  <c r="F274" i="16"/>
  <c r="F102" i="16"/>
  <c r="F287" i="16"/>
  <c r="F417" i="16"/>
  <c r="F375" i="16"/>
  <c r="F104" i="16"/>
  <c r="F333" i="16"/>
  <c r="F48" i="16"/>
  <c r="F248" i="16"/>
  <c r="F161" i="16"/>
  <c r="F293" i="16"/>
  <c r="F421" i="16"/>
  <c r="F54" i="16"/>
  <c r="F250" i="16"/>
  <c r="F380" i="16"/>
  <c r="F55" i="16"/>
  <c r="F263" i="16"/>
  <c r="F393" i="16"/>
  <c r="F177" i="16"/>
  <c r="F351" i="16"/>
  <c r="F19" i="16"/>
  <c r="F81" i="16"/>
  <c r="F133" i="16"/>
  <c r="F186" i="16"/>
  <c r="F228" i="16"/>
  <c r="F272" i="16"/>
  <c r="F315" i="16"/>
  <c r="F358" i="16"/>
  <c r="F402" i="16"/>
  <c r="F83" i="16"/>
  <c r="F231" i="16"/>
  <c r="F360" i="16"/>
  <c r="F154" i="16"/>
  <c r="F245" i="16"/>
  <c r="F418" i="16"/>
  <c r="F47" i="16"/>
  <c r="F203" i="16"/>
  <c r="F377" i="16"/>
  <c r="F157" i="16"/>
  <c r="F334" i="16"/>
  <c r="F378" i="16"/>
  <c r="F49" i="16"/>
  <c r="F205" i="16"/>
  <c r="F335" i="16"/>
  <c r="F162" i="16"/>
  <c r="F336" i="16"/>
  <c r="F176" i="16"/>
  <c r="F307" i="16"/>
  <c r="F71" i="16"/>
  <c r="F264" i="16"/>
  <c r="F394" i="16"/>
  <c r="F20" i="16"/>
  <c r="F82" i="16"/>
  <c r="F138" i="16"/>
  <c r="F187" i="16"/>
  <c r="F229" i="16"/>
  <c r="F273" i="16"/>
  <c r="F317" i="16"/>
  <c r="F359" i="16"/>
  <c r="F403" i="16"/>
  <c r="F139" i="16"/>
  <c r="F318" i="16"/>
  <c r="F404" i="16"/>
  <c r="F30" i="16"/>
  <c r="F201" i="16"/>
  <c r="F331" i="16"/>
  <c r="F373" i="16"/>
  <c r="F156" i="16"/>
  <c r="F289" i="16"/>
  <c r="F419" i="16"/>
  <c r="F105" i="16"/>
  <c r="F291" i="16"/>
  <c r="F420" i="16"/>
  <c r="F106" i="16"/>
  <c r="F249" i="16"/>
  <c r="F379" i="16"/>
  <c r="F107" i="16"/>
  <c r="F294" i="16"/>
  <c r="F423" i="16"/>
  <c r="F126" i="16"/>
  <c r="F349" i="16"/>
  <c r="F127" i="16"/>
  <c r="F308" i="16"/>
  <c r="F31" i="16"/>
  <c r="F103" i="16"/>
  <c r="F155" i="16"/>
  <c r="F202" i="16"/>
  <c r="F246" i="16"/>
  <c r="F288" i="16"/>
  <c r="F332" i="16"/>
  <c r="F247" i="16"/>
  <c r="F204" i="16"/>
  <c r="F207" i="16"/>
  <c r="F221" i="16"/>
  <c r="F222" i="16"/>
  <c r="E3" i="16"/>
  <c r="E15" i="16"/>
  <c r="E27" i="16"/>
  <c r="E39" i="16"/>
  <c r="E51" i="16"/>
  <c r="E63" i="16"/>
  <c r="E75" i="16"/>
  <c r="E87" i="16"/>
  <c r="E99" i="16"/>
  <c r="E111" i="16"/>
  <c r="E123" i="16"/>
  <c r="E135" i="16"/>
  <c r="E147" i="16"/>
  <c r="E159" i="16"/>
  <c r="E171" i="16"/>
  <c r="E183" i="16"/>
  <c r="E195" i="16"/>
  <c r="E207" i="16"/>
  <c r="E219" i="16"/>
  <c r="E231" i="16"/>
  <c r="E243" i="16"/>
  <c r="E255" i="16"/>
  <c r="E267" i="16"/>
  <c r="E279" i="16"/>
  <c r="E291" i="16"/>
  <c r="E303" i="16"/>
  <c r="E315" i="16"/>
  <c r="E327" i="16"/>
  <c r="E339" i="16"/>
  <c r="E351" i="16"/>
  <c r="E363" i="16"/>
  <c r="E375" i="16"/>
  <c r="E387" i="16"/>
  <c r="E399" i="16"/>
  <c r="E411" i="16"/>
  <c r="E423" i="16"/>
  <c r="E5" i="16"/>
  <c r="E17" i="16"/>
  <c r="E29" i="16"/>
  <c r="E41" i="16"/>
  <c r="E53" i="16"/>
  <c r="E65" i="16"/>
  <c r="E77" i="16"/>
  <c r="E89" i="16"/>
  <c r="E101" i="16"/>
  <c r="E113" i="16"/>
  <c r="E125" i="16"/>
  <c r="E137" i="16"/>
  <c r="E149" i="16"/>
  <c r="E161" i="16"/>
  <c r="E173" i="16"/>
  <c r="E185" i="16"/>
  <c r="E197" i="16"/>
  <c r="E209" i="16"/>
  <c r="E221" i="16"/>
  <c r="E233" i="16"/>
  <c r="E245" i="16"/>
  <c r="E257" i="16"/>
  <c r="E269" i="16"/>
  <c r="E281" i="16"/>
  <c r="E293" i="16"/>
  <c r="E305" i="16"/>
  <c r="E317" i="16"/>
  <c r="E329" i="16"/>
  <c r="E341" i="16"/>
  <c r="E353" i="16"/>
  <c r="E365" i="16"/>
  <c r="E377" i="16"/>
  <c r="E389" i="16"/>
  <c r="E401" i="16"/>
  <c r="E413" i="16"/>
  <c r="E425" i="16"/>
  <c r="E9" i="16"/>
  <c r="E23" i="16"/>
  <c r="E37" i="16"/>
  <c r="E52" i="16"/>
  <c r="E67" i="16"/>
  <c r="E81" i="16"/>
  <c r="E95" i="16"/>
  <c r="E109" i="16"/>
  <c r="E124" i="16"/>
  <c r="E139" i="16"/>
  <c r="E153" i="16"/>
  <c r="E167" i="16"/>
  <c r="E181" i="16"/>
  <c r="E196" i="16"/>
  <c r="E211" i="16"/>
  <c r="E225" i="16"/>
  <c r="E239" i="16"/>
  <c r="E253" i="16"/>
  <c r="E268" i="16"/>
  <c r="E283" i="16"/>
  <c r="E297" i="16"/>
  <c r="E311" i="16"/>
  <c r="E325" i="16"/>
  <c r="E340" i="16"/>
  <c r="E355" i="16"/>
  <c r="E369" i="16"/>
  <c r="E383" i="16"/>
  <c r="E397" i="16"/>
  <c r="E412" i="16"/>
  <c r="E427" i="16"/>
  <c r="E284" i="16"/>
  <c r="E298" i="16"/>
  <c r="E312" i="16"/>
  <c r="E326" i="16"/>
  <c r="E342" i="16"/>
  <c r="E356" i="16"/>
  <c r="E370" i="16"/>
  <c r="E384" i="16"/>
  <c r="E398" i="16"/>
  <c r="E414" i="16"/>
  <c r="E428" i="16"/>
  <c r="E357" i="16"/>
  <c r="E385" i="16"/>
  <c r="E429" i="16"/>
  <c r="E12" i="16"/>
  <c r="E10" i="16"/>
  <c r="E24" i="16"/>
  <c r="E38" i="16"/>
  <c r="E54" i="16"/>
  <c r="E68" i="16"/>
  <c r="E82" i="16"/>
  <c r="E96" i="16"/>
  <c r="E110" i="16"/>
  <c r="E126" i="16"/>
  <c r="E140" i="16"/>
  <c r="E154" i="16"/>
  <c r="E168" i="16"/>
  <c r="E182" i="16"/>
  <c r="E198" i="16"/>
  <c r="E212" i="16"/>
  <c r="E226" i="16"/>
  <c r="E240" i="16"/>
  <c r="E254" i="16"/>
  <c r="E270" i="16"/>
  <c r="E371" i="16"/>
  <c r="E400" i="16"/>
  <c r="E415" i="16"/>
  <c r="E26" i="16"/>
  <c r="E11" i="16"/>
  <c r="E25" i="16"/>
  <c r="E40" i="16"/>
  <c r="E55" i="16"/>
  <c r="E69" i="16"/>
  <c r="E83" i="16"/>
  <c r="E97" i="16"/>
  <c r="E112" i="16"/>
  <c r="E127" i="16"/>
  <c r="E141" i="16"/>
  <c r="E155" i="16"/>
  <c r="E169" i="16"/>
  <c r="E184" i="16"/>
  <c r="E199" i="16"/>
  <c r="E213" i="16"/>
  <c r="E227" i="16"/>
  <c r="E241" i="16"/>
  <c r="E256" i="16"/>
  <c r="E271" i="16"/>
  <c r="E285" i="16"/>
  <c r="E299" i="16"/>
  <c r="E313" i="16"/>
  <c r="E328" i="16"/>
  <c r="E343" i="16"/>
  <c r="E18" i="16"/>
  <c r="E36" i="16"/>
  <c r="E58" i="16"/>
  <c r="E76" i="16"/>
  <c r="E94" i="16"/>
  <c r="E116" i="16"/>
  <c r="E133" i="16"/>
  <c r="E152" i="16"/>
  <c r="E174" i="16"/>
  <c r="E191" i="16"/>
  <c r="E210" i="16"/>
  <c r="E230" i="16"/>
  <c r="E249" i="16"/>
  <c r="E266" i="16"/>
  <c r="E288" i="16"/>
  <c r="E307" i="16"/>
  <c r="E324" i="16"/>
  <c r="E346" i="16"/>
  <c r="E364" i="16"/>
  <c r="E382" i="16"/>
  <c r="E404" i="16"/>
  <c r="E421" i="16"/>
  <c r="E44" i="16"/>
  <c r="E80" i="16"/>
  <c r="E138" i="16"/>
  <c r="E177" i="16"/>
  <c r="E216" i="16"/>
  <c r="E274" i="16"/>
  <c r="E332" i="16"/>
  <c r="E390" i="16"/>
  <c r="E426" i="16"/>
  <c r="E62" i="16"/>
  <c r="E103" i="16"/>
  <c r="E142" i="16"/>
  <c r="E200" i="16"/>
  <c r="E258" i="16"/>
  <c r="E314" i="16"/>
  <c r="E372" i="16"/>
  <c r="E104" i="16"/>
  <c r="E201" i="16"/>
  <c r="E295" i="16"/>
  <c r="E334" i="16"/>
  <c r="E392" i="16"/>
  <c r="E19" i="16"/>
  <c r="E42" i="16"/>
  <c r="E59" i="16"/>
  <c r="E78" i="16"/>
  <c r="E98" i="16"/>
  <c r="E117" i="16"/>
  <c r="E134" i="16"/>
  <c r="E156" i="16"/>
  <c r="E175" i="16"/>
  <c r="E192" i="16"/>
  <c r="E214" i="16"/>
  <c r="E232" i="16"/>
  <c r="E250" i="16"/>
  <c r="E272" i="16"/>
  <c r="E289" i="16"/>
  <c r="E308" i="16"/>
  <c r="E330" i="16"/>
  <c r="E347" i="16"/>
  <c r="E366" i="16"/>
  <c r="E386" i="16"/>
  <c r="E405" i="16"/>
  <c r="E422" i="16"/>
  <c r="E60" i="16"/>
  <c r="E118" i="16"/>
  <c r="E136" i="16"/>
  <c r="E157" i="16"/>
  <c r="E193" i="16"/>
  <c r="E234" i="16"/>
  <c r="E273" i="16"/>
  <c r="E309" i="16"/>
  <c r="E367" i="16"/>
  <c r="E406" i="16"/>
  <c r="E61" i="16"/>
  <c r="E119" i="16"/>
  <c r="E158" i="16"/>
  <c r="E194" i="16"/>
  <c r="E252" i="16"/>
  <c r="E292" i="16"/>
  <c r="E349" i="16"/>
  <c r="E407" i="16"/>
  <c r="E45" i="16"/>
  <c r="E160" i="16"/>
  <c r="E217" i="16"/>
  <c r="E275" i="16"/>
  <c r="E333" i="16"/>
  <c r="E391" i="16"/>
  <c r="E430" i="16"/>
  <c r="E162" i="16"/>
  <c r="E237" i="16"/>
  <c r="E316" i="16"/>
  <c r="E373" i="16"/>
  <c r="E431" i="16"/>
  <c r="E20" i="16"/>
  <c r="E43" i="16"/>
  <c r="E79" i="16"/>
  <c r="E100" i="16"/>
  <c r="E176" i="16"/>
  <c r="E215" i="16"/>
  <c r="E251" i="16"/>
  <c r="E290" i="16"/>
  <c r="E331" i="16"/>
  <c r="E348" i="16"/>
  <c r="E388" i="16"/>
  <c r="E424" i="16"/>
  <c r="E21" i="16"/>
  <c r="E102" i="16"/>
  <c r="E235" i="16"/>
  <c r="E310" i="16"/>
  <c r="E368" i="16"/>
  <c r="E22" i="16"/>
  <c r="E84" i="16"/>
  <c r="E120" i="16"/>
  <c r="E178" i="16"/>
  <c r="E236" i="16"/>
  <c r="E294" i="16"/>
  <c r="E350" i="16"/>
  <c r="E408" i="16"/>
  <c r="E121" i="16"/>
  <c r="E179" i="16"/>
  <c r="E259" i="16"/>
  <c r="E276" i="16"/>
  <c r="E409" i="16"/>
  <c r="E4" i="16"/>
  <c r="E28" i="16"/>
  <c r="E46" i="16"/>
  <c r="E64" i="16"/>
  <c r="E85" i="16"/>
  <c r="E143" i="16"/>
  <c r="E218" i="16"/>
  <c r="E352" i="16"/>
  <c r="E8" i="16"/>
  <c r="E49" i="16"/>
  <c r="E90" i="16"/>
  <c r="E129" i="16"/>
  <c r="E165" i="16"/>
  <c r="E204" i="16"/>
  <c r="E244" i="16"/>
  <c r="E280" i="16"/>
  <c r="E320" i="16"/>
  <c r="E359" i="16"/>
  <c r="E395" i="16"/>
  <c r="E282" i="16"/>
  <c r="E360" i="16"/>
  <c r="E206" i="16"/>
  <c r="E322" i="16"/>
  <c r="E16" i="16"/>
  <c r="E57" i="16"/>
  <c r="E208" i="16"/>
  <c r="E403" i="16"/>
  <c r="E105" i="16"/>
  <c r="E180" i="16"/>
  <c r="E260" i="16"/>
  <c r="E374" i="16"/>
  <c r="E106" i="16"/>
  <c r="E222" i="16"/>
  <c r="E416" i="16"/>
  <c r="E32" i="16"/>
  <c r="E108" i="16"/>
  <c r="E224" i="16"/>
  <c r="E338" i="16"/>
  <c r="E114" i="16"/>
  <c r="E189" i="16"/>
  <c r="E304" i="16"/>
  <c r="E419" i="16"/>
  <c r="E74" i="16"/>
  <c r="E190" i="16"/>
  <c r="E265" i="16"/>
  <c r="E381" i="16"/>
  <c r="E86" i="16"/>
  <c r="E202" i="16"/>
  <c r="E318" i="16"/>
  <c r="E432" i="16"/>
  <c r="E7" i="16"/>
  <c r="E128" i="16"/>
  <c r="E203" i="16"/>
  <c r="E319" i="16"/>
  <c r="E2" i="16"/>
  <c r="E13" i="16"/>
  <c r="E50" i="16"/>
  <c r="E91" i="16"/>
  <c r="E130" i="16"/>
  <c r="E166" i="16"/>
  <c r="E205" i="16"/>
  <c r="E246" i="16"/>
  <c r="E321" i="16"/>
  <c r="E396" i="16"/>
  <c r="E247" i="16"/>
  <c r="E361" i="16"/>
  <c r="E93" i="16"/>
  <c r="E172" i="16"/>
  <c r="E287" i="16"/>
  <c r="E362" i="16"/>
  <c r="E66" i="16"/>
  <c r="E220" i="16"/>
  <c r="E296" i="16"/>
  <c r="E410" i="16"/>
  <c r="E186" i="16"/>
  <c r="E300" i="16"/>
  <c r="E71" i="16"/>
  <c r="E146" i="16"/>
  <c r="E262" i="16"/>
  <c r="E337" i="16"/>
  <c r="E72" i="16"/>
  <c r="E188" i="16"/>
  <c r="E302" i="16"/>
  <c r="E34" i="16"/>
  <c r="E150" i="16"/>
  <c r="E264" i="16"/>
  <c r="E35" i="16"/>
  <c r="E115" i="16"/>
  <c r="E229" i="16"/>
  <c r="E345" i="16"/>
  <c r="E420" i="16"/>
  <c r="E6" i="16"/>
  <c r="E238" i="16"/>
  <c r="E354" i="16"/>
  <c r="E48" i="16"/>
  <c r="E164" i="16"/>
  <c r="E278" i="16"/>
  <c r="E394" i="16"/>
  <c r="E14" i="16"/>
  <c r="E56" i="16"/>
  <c r="E92" i="16"/>
  <c r="E131" i="16"/>
  <c r="E170" i="16"/>
  <c r="E286" i="16"/>
  <c r="E402" i="16"/>
  <c r="E132" i="16"/>
  <c r="E248" i="16"/>
  <c r="E323" i="16"/>
  <c r="E30" i="16"/>
  <c r="E144" i="16"/>
  <c r="E335" i="16"/>
  <c r="E31" i="16"/>
  <c r="E145" i="16"/>
  <c r="E261" i="16"/>
  <c r="E376" i="16"/>
  <c r="E107" i="16"/>
  <c r="E223" i="16"/>
  <c r="E301" i="16"/>
  <c r="E378" i="16"/>
  <c r="E417" i="16"/>
  <c r="E148" i="16"/>
  <c r="E263" i="16"/>
  <c r="E418" i="16"/>
  <c r="E228" i="16"/>
  <c r="E380" i="16"/>
  <c r="E151" i="16"/>
  <c r="E47" i="16"/>
  <c r="E163" i="16"/>
  <c r="E277" i="16"/>
  <c r="E393" i="16"/>
  <c r="E242" i="16"/>
  <c r="E70" i="16"/>
  <c r="E336" i="16"/>
  <c r="E187" i="16"/>
  <c r="E33" i="16"/>
  <c r="E379" i="16"/>
  <c r="E73" i="16"/>
  <c r="E344" i="16"/>
  <c r="E306" i="16"/>
  <c r="E122" i="16"/>
  <c r="E88" i="16"/>
  <c r="E358" i="16"/>
  <c r="F94" i="3"/>
  <c r="E94" i="3"/>
  <c r="E403" i="1"/>
  <c r="F403" i="1"/>
  <c r="A2" i="12" l="1"/>
  <c r="A1" i="12"/>
  <c r="A2" i="11"/>
  <c r="A1" i="11"/>
  <c r="A2" i="10"/>
  <c r="A1" i="10"/>
  <c r="A2" i="9"/>
  <c r="A1" i="9"/>
  <c r="A2" i="8"/>
  <c r="A1" i="8"/>
  <c r="A2" i="7"/>
  <c r="A1" i="7"/>
  <c r="A2" i="6"/>
  <c r="A1" i="6"/>
  <c r="A2" i="5"/>
  <c r="A1" i="5"/>
  <c r="A2" i="3"/>
  <c r="A1" i="3"/>
  <c r="A2" i="2"/>
  <c r="A1" i="2"/>
  <c r="F414" i="1"/>
  <c r="E414" i="1"/>
  <c r="F413" i="1"/>
  <c r="E413" i="1"/>
  <c r="F412" i="1"/>
  <c r="E412" i="1"/>
  <c r="F411" i="1"/>
  <c r="E411" i="1"/>
  <c r="F410" i="1"/>
  <c r="E410" i="1"/>
  <c r="F409" i="1"/>
  <c r="E409" i="1"/>
  <c r="F408" i="1"/>
  <c r="E408" i="1"/>
  <c r="F407" i="1"/>
  <c r="E407" i="1"/>
  <c r="F406" i="1"/>
  <c r="E406" i="1"/>
  <c r="F404" i="1"/>
  <c r="E404" i="1"/>
  <c r="A2" i="13"/>
  <c r="A1" i="13"/>
  <c r="F415" i="1" l="1"/>
  <c r="E415" i="1"/>
</calcChain>
</file>

<file path=xl/sharedStrings.xml><?xml version="1.0" encoding="utf-8"?>
<sst xmlns="http://schemas.openxmlformats.org/spreadsheetml/2006/main" count="6326" uniqueCount="1413">
  <si>
    <t>Gruodis</t>
  </si>
  <si>
    <t>Eil. Nr.</t>
  </si>
  <si>
    <t>Filmo pavadinimas</t>
  </si>
  <si>
    <t>Filmo pavadinimas originalo kalba</t>
  </si>
  <si>
    <t>Kilmės šalis</t>
  </si>
  <si>
    <t>Pajamos</t>
  </si>
  <si>
    <t>Žiūrovų skaičius</t>
  </si>
  <si>
    <t>Kopijų skaičius</t>
  </si>
  <si>
    <t>Premjeros data</t>
  </si>
  <si>
    <t>Platintojas</t>
  </si>
  <si>
    <t>Lietuvos kino teatruose rodytų filmų TOP</t>
  </si>
  <si>
    <t xml:space="preserve"> </t>
  </si>
  <si>
    <t>Total</t>
  </si>
  <si>
    <t>Mėnuo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</si>
  <si>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</si>
  <si>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</si>
  <si>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</si>
  <si>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</si>
  <si>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</si>
  <si>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</si>
  <si>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</si>
  <si>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</si>
  <si>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</si>
  <si>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</si>
  <si>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Iš viso</t>
  </si>
  <si>
    <t>Sausis</t>
  </si>
  <si>
    <t>Milijonieriaus palikimas</t>
  </si>
  <si>
    <t>LT</t>
  </si>
  <si>
    <t>Vabalo filmai</t>
  </si>
  <si>
    <t>Irklais per Atlantą</t>
  </si>
  <si>
    <t>Valujavičiaus kelionės</t>
  </si>
  <si>
    <t xml:space="preserve">Išvirkščias pasaulis 2  </t>
  </si>
  <si>
    <t>Inside Out 2</t>
  </si>
  <si>
    <t>US, JP</t>
  </si>
  <si>
    <t>Theatrical Film Distribution / WDSMPI</t>
  </si>
  <si>
    <t xml:space="preserve">Bjaurusis aš 4 </t>
  </si>
  <si>
    <t>Despicable Me 4</t>
  </si>
  <si>
    <t>US</t>
  </si>
  <si>
    <t>Dukine Film Distribution / Universal Pictures</t>
  </si>
  <si>
    <t xml:space="preserve">Vajana 2 </t>
  </si>
  <si>
    <t>Moana 2</t>
  </si>
  <si>
    <t>US, CA</t>
  </si>
  <si>
    <t>Kung Fu Panda 4</t>
  </si>
  <si>
    <t xml:space="preserve">Mes dedame tašką </t>
  </si>
  <si>
    <t>It Ends With Us</t>
  </si>
  <si>
    <t xml:space="preserve">ACME Film / SONY </t>
  </si>
  <si>
    <t xml:space="preserve">Kopa: antra dalis </t>
  </si>
  <si>
    <t>Dune: Part II</t>
  </si>
  <si>
    <t>ACME Film / WB</t>
  </si>
  <si>
    <t xml:space="preserve">Deadpool ir Ernis  </t>
  </si>
  <si>
    <t>Deadpool &amp; Wolverine</t>
  </si>
  <si>
    <t>Draugų lažybos</t>
  </si>
  <si>
    <t>Cinema Ads</t>
  </si>
  <si>
    <t xml:space="preserve">Gladiatorius 2  </t>
  </si>
  <si>
    <t>Gladiator 2</t>
  </si>
  <si>
    <t>US, UK</t>
  </si>
  <si>
    <t>Dukine Film Distribution / Paramount Pictures</t>
  </si>
  <si>
    <t>Kaimynai</t>
  </si>
  <si>
    <t>–</t>
  </si>
  <si>
    <t xml:space="preserve">Garfildas  </t>
  </si>
  <si>
    <t>The Garfield Movie</t>
  </si>
  <si>
    <t>Venomas 3</t>
  </si>
  <si>
    <t>Venom: The Last Dance</t>
  </si>
  <si>
    <t>Reemigrantai 2</t>
  </si>
  <si>
    <t xml:space="preserve">Prasti reikalai  </t>
  </si>
  <si>
    <t>Poor Things</t>
  </si>
  <si>
    <t>IE, US, UK</t>
  </si>
  <si>
    <t xml:space="preserve">Didžioji ančių kelionė  </t>
  </si>
  <si>
    <t>Migration</t>
  </si>
  <si>
    <t>US, FR</t>
  </si>
  <si>
    <t>Sesės</t>
  </si>
  <si>
    <t>Po mokyklos</t>
  </si>
  <si>
    <t>10 katino gyvenimų</t>
  </si>
  <si>
    <t>10 Lives</t>
  </si>
  <si>
    <t>UK</t>
  </si>
  <si>
    <t>ACME Film</t>
  </si>
  <si>
    <t xml:space="preserve">Vonka </t>
  </si>
  <si>
    <t>Wonka</t>
  </si>
  <si>
    <t xml:space="preserve">Laukinukė Roz </t>
  </si>
  <si>
    <t>Wild Robot</t>
  </si>
  <si>
    <t>Džokeris: Folie A Deux</t>
  </si>
  <si>
    <t>Joker: Folie a Deux</t>
  </si>
  <si>
    <t xml:space="preserve">Pašėlę vyrukai: viskas arba nieko  </t>
  </si>
  <si>
    <t>Bad Boys: Ride Or Die</t>
  </si>
  <si>
    <t xml:space="preserve">Ežiukas Sonic 3  </t>
  </si>
  <si>
    <t>Sonic the Hedgehog 3</t>
  </si>
  <si>
    <t>Beetlejuice Beetlejuice</t>
  </si>
  <si>
    <t xml:space="preserve">Mufasa. Liūtas karalius  </t>
  </si>
  <si>
    <t>Mufasa: The Lion King</t>
  </si>
  <si>
    <t xml:space="preserve"> 2024-12-20</t>
  </si>
  <si>
    <t>Godzila ir kongas: Nauja imperija</t>
  </si>
  <si>
    <t>Godzilla x Kong: The New Empire</t>
  </si>
  <si>
    <t>Tylos zona. Pirmoji diena</t>
  </si>
  <si>
    <t>A Quiet Place: Day One</t>
  </si>
  <si>
    <t xml:space="preserve">Šypsena 2 </t>
  </si>
  <si>
    <t>Smile 2</t>
  </si>
  <si>
    <t xml:space="preserve">Sielų kolekcionierius </t>
  </si>
  <si>
    <t>Longlegs</t>
  </si>
  <si>
    <t xml:space="preserve"> 2024-07-19</t>
  </si>
  <si>
    <t xml:space="preserve">ACME Film </t>
  </si>
  <si>
    <t xml:space="preserve">Piktoji  </t>
  </si>
  <si>
    <t>Wicked</t>
  </si>
  <si>
    <t xml:space="preserve">Kodas raudonas  </t>
  </si>
  <si>
    <t>Red One</t>
  </si>
  <si>
    <t xml:space="preserve">Bitininkas  </t>
  </si>
  <si>
    <t>Beekeeper</t>
  </si>
  <si>
    <t xml:space="preserve">Svetimas: Romulas  </t>
  </si>
  <si>
    <t>Alien: Romulus</t>
  </si>
  <si>
    <t xml:space="preserve">Tik ne tu  </t>
  </si>
  <si>
    <t>Anyone But You</t>
  </si>
  <si>
    <t>ACME Film / SONY</t>
  </si>
  <si>
    <t>Ema ir juodasis jaguaras</t>
  </si>
  <si>
    <t>Le Dernier Jaguar</t>
  </si>
  <si>
    <t>FR, DE, CA</t>
  </si>
  <si>
    <t>Ferrari</t>
  </si>
  <si>
    <t>IT, US, UK, CN</t>
  </si>
  <si>
    <t xml:space="preserve">ACME Film  </t>
  </si>
  <si>
    <t xml:space="preserve">Substancija </t>
  </si>
  <si>
    <t>The Substance</t>
  </si>
  <si>
    <t>Adastra Cinema</t>
  </si>
  <si>
    <t xml:space="preserve">Madam Clicquot  </t>
  </si>
  <si>
    <t>Widow Clicquot</t>
  </si>
  <si>
    <t xml:space="preserve">Beždžionių planetos karalystė  </t>
  </si>
  <si>
    <t xml:space="preserve">Kingdom of the Planet of the Apes </t>
  </si>
  <si>
    <t>Furioza: Pašėlusio Makso saga</t>
  </si>
  <si>
    <t>Furiosa: A Mad Max Saga</t>
  </si>
  <si>
    <t>AU, US</t>
  </si>
  <si>
    <t xml:space="preserve">Kaskadininkas  </t>
  </si>
  <si>
    <t>The Fall Guy</t>
  </si>
  <si>
    <t>Nematomi draugai</t>
  </si>
  <si>
    <t>IF: Imaginary Friends</t>
  </si>
  <si>
    <t xml:space="preserve">Drakonų sergėtoja  </t>
  </si>
  <si>
    <t>Dragonkeeper</t>
  </si>
  <si>
    <t>ES, CN</t>
  </si>
  <si>
    <t xml:space="preserve">Mirties korta  </t>
  </si>
  <si>
    <t>Tarot</t>
  </si>
  <si>
    <t xml:space="preserve">Nedžentelmeniško karo ministerija </t>
  </si>
  <si>
    <t>The Ministry of Ungentlemanly Warfare</t>
  </si>
  <si>
    <t>US, UK, TR</t>
  </si>
  <si>
    <t xml:space="preserve">Tornadų medžiotojai  </t>
  </si>
  <si>
    <t>Twisters</t>
  </si>
  <si>
    <t xml:space="preserve">ACME Film / WB </t>
  </si>
  <si>
    <t xml:space="preserve">Laikas gyventi </t>
  </si>
  <si>
    <t>We Live in Time</t>
  </si>
  <si>
    <t>FR, UK</t>
  </si>
  <si>
    <t xml:space="preserve">Varžovai  </t>
  </si>
  <si>
    <t>Challengers</t>
  </si>
  <si>
    <t xml:space="preserve">Niko. Už Šiaurės pašvaistės  </t>
  </si>
  <si>
    <t>Niko: Beyond The Northern Lights</t>
  </si>
  <si>
    <t>FI, DK, DE, IE</t>
  </si>
  <si>
    <t>Garsų pasaulio įrašai</t>
  </si>
  <si>
    <t xml:space="preserve">Vaiduoklių medžiotojai: sustingę iš baimės  </t>
  </si>
  <si>
    <t>Ghostbusters Frozen Empire</t>
  </si>
  <si>
    <t xml:space="preserve">Akvamenas 2: Prarasta karalystė  </t>
  </si>
  <si>
    <t>Aquaman and The Lost Kingdom</t>
  </si>
  <si>
    <t>Tikri farai</t>
  </si>
  <si>
    <t>All screens</t>
  </si>
  <si>
    <t>Napoleonas</t>
  </si>
  <si>
    <t>Napoleon</t>
  </si>
  <si>
    <t>Gardutė</t>
  </si>
  <si>
    <t xml:space="preserve">Eretikas  </t>
  </si>
  <si>
    <t>Heretic</t>
  </si>
  <si>
    <t>Prezidentas</t>
  </si>
  <si>
    <t>Back To Black</t>
  </si>
  <si>
    <t xml:space="preserve">US, FR, UK </t>
  </si>
  <si>
    <t xml:space="preserve">Šuo ir katė. Pabėgimas </t>
  </si>
  <si>
    <t>Chien et Chat</t>
  </si>
  <si>
    <t>FR</t>
  </si>
  <si>
    <t>Priscilla</t>
  </si>
  <si>
    <t>US, IT</t>
  </si>
  <si>
    <t>Europos kinas</t>
  </si>
  <si>
    <t>200% Vilkas</t>
  </si>
  <si>
    <t>200% Wolf</t>
  </si>
  <si>
    <t>AU, ES, DE</t>
  </si>
  <si>
    <t xml:space="preserve">Nekaltoji  </t>
  </si>
  <si>
    <t>Immaculate</t>
  </si>
  <si>
    <t>Sparnuoti herojai</t>
  </si>
  <si>
    <t>Super Wings the Movie: Maximum Speed</t>
  </si>
  <si>
    <t>KR</t>
  </si>
  <si>
    <t xml:space="preserve">Interesų zona </t>
  </si>
  <si>
    <t>The Zone of Interest</t>
  </si>
  <si>
    <t>UK, US, PL</t>
  </si>
  <si>
    <t>10 pasimatymų</t>
  </si>
  <si>
    <t>Nutrūktgalviai: Don Kichoto pėdsakais</t>
  </si>
  <si>
    <t>Giants of La Mancha</t>
  </si>
  <si>
    <t>AR, BE, DE</t>
  </si>
  <si>
    <t>Bob Marley: One Love</t>
  </si>
  <si>
    <t xml:space="preserve">Nekalbėk apie blogį  </t>
  </si>
  <si>
    <t>Speak No Evil</t>
  </si>
  <si>
    <t xml:space="preserve">Šuo kuris keliavo traukiniu  </t>
  </si>
  <si>
    <t>Lampo The Travelling Dog</t>
  </si>
  <si>
    <t>PL</t>
  </si>
  <si>
    <t xml:space="preserve">Kaimiečiai </t>
  </si>
  <si>
    <t>Chlopi</t>
  </si>
  <si>
    <t>PL, LT</t>
  </si>
  <si>
    <t xml:space="preserve">Noras  </t>
  </si>
  <si>
    <t>Wish</t>
  </si>
  <si>
    <t xml:space="preserve">Stebėtojai  </t>
  </si>
  <si>
    <t>The Watchers</t>
  </si>
  <si>
    <t>Tiesos kadras</t>
  </si>
  <si>
    <t>Lee</t>
  </si>
  <si>
    <t xml:space="preserve">Duok ženklą </t>
  </si>
  <si>
    <t>Blink Twice</t>
  </si>
  <si>
    <t xml:space="preserve">Pilietinis karas  </t>
  </si>
  <si>
    <t>Civil War</t>
  </si>
  <si>
    <t xml:space="preserve">Theatrical Film Distribution  </t>
  </si>
  <si>
    <t>4 dienos iki Kalėdų</t>
  </si>
  <si>
    <t>SuperKlaus</t>
  </si>
  <si>
    <t>ES, UK, CA</t>
  </si>
  <si>
    <t xml:space="preserve">Malonės rūšys </t>
  </si>
  <si>
    <t>Kinds of Kindness</t>
  </si>
  <si>
    <t xml:space="preserve">Išdykusios letenos. Dingę augintiniai </t>
  </si>
  <si>
    <t>Grace And Pedro: Pets To The Rescue</t>
  </si>
  <si>
    <t xml:space="preserve">Mano šuo Artūras </t>
  </si>
  <si>
    <t>Arthur the King</t>
  </si>
  <si>
    <t xml:space="preserve">Kosminiai draugai </t>
  </si>
  <si>
    <t>Headspace</t>
  </si>
  <si>
    <t>ZA</t>
  </si>
  <si>
    <t>Už gretimų durų</t>
  </si>
  <si>
    <t>Room Next Door</t>
  </si>
  <si>
    <t xml:space="preserve">Keliantis siaubą 3 </t>
  </si>
  <si>
    <t>Terrifier 3</t>
  </si>
  <si>
    <t xml:space="preserve">Theatrical Film Distribution   </t>
  </si>
  <si>
    <t xml:space="preserve">Lapių kelionė ledynuose </t>
  </si>
  <si>
    <t>Kina and Yuk</t>
  </si>
  <si>
    <t>IT, CA, FR</t>
  </si>
  <si>
    <t xml:space="preserve">Ozi. Miško balsas  </t>
  </si>
  <si>
    <t>Ozi: Voice Of The Forest</t>
  </si>
  <si>
    <t>UK, FR, JAV, CN</t>
  </si>
  <si>
    <t xml:space="preserve">Transformeriai. Pradžia </t>
  </si>
  <si>
    <t>Transformers One</t>
  </si>
  <si>
    <t xml:space="preserve">Argailas  </t>
  </si>
  <si>
    <t>Argylle</t>
  </si>
  <si>
    <t xml:space="preserve">Didžiosios lenktynės. Audi vs. Lancia </t>
  </si>
  <si>
    <t>Race for Glory</t>
  </si>
  <si>
    <t>IT, UK, IE</t>
  </si>
  <si>
    <t>Nematomas draugas</t>
  </si>
  <si>
    <t>Imaginary</t>
  </si>
  <si>
    <t xml:space="preserve">Čia  </t>
  </si>
  <si>
    <t>Here</t>
  </si>
  <si>
    <t xml:space="preserve">Afrika Pandastika </t>
  </si>
  <si>
    <t>Panda Bear in Africa</t>
  </si>
  <si>
    <t>DK, NL, FR, DE, EE, CN</t>
  </si>
  <si>
    <t>Puikios dienos</t>
  </si>
  <si>
    <t>Perfect days</t>
  </si>
  <si>
    <t>JP, DE</t>
  </si>
  <si>
    <t>A-One Films</t>
  </si>
  <si>
    <t xml:space="preserve">Kryčio anatomija </t>
  </si>
  <si>
    <t>Anatomy of a Fall</t>
  </si>
  <si>
    <t>Medžiotojas Kreivenas</t>
  </si>
  <si>
    <t>Kraven the Hunter</t>
  </si>
  <si>
    <t>Nuskraidink mane į mėnulį</t>
  </si>
  <si>
    <t>Fly Me to the Moon</t>
  </si>
  <si>
    <t xml:space="preserve">Maišagalvė  </t>
  </si>
  <si>
    <t>Baghead</t>
  </si>
  <si>
    <t xml:space="preserve">Borderlands: paslaptinga relikvija </t>
  </si>
  <si>
    <t>Borderlands</t>
  </si>
  <si>
    <t xml:space="preserve">Viena gyvybė </t>
  </si>
  <si>
    <t>One Life</t>
  </si>
  <si>
    <t>Madam Web</t>
  </si>
  <si>
    <t>Madame Web</t>
  </si>
  <si>
    <t xml:space="preserve">Istorija apie drugelį </t>
  </si>
  <si>
    <t>Butterfly Tale</t>
  </si>
  <si>
    <t>CA, DE</t>
  </si>
  <si>
    <t>Baltic Content Media</t>
  </si>
  <si>
    <t xml:space="preserve">Abigailė  </t>
  </si>
  <si>
    <t>Abigail</t>
  </si>
  <si>
    <t>US, IE</t>
  </si>
  <si>
    <t xml:space="preserve">Grafas Montekristas </t>
  </si>
  <si>
    <t>The Count of Monte-Cristo</t>
  </si>
  <si>
    <t>Egzorcizmas</t>
  </si>
  <si>
    <t>The Exorcism</t>
  </si>
  <si>
    <t>Haroldas ir magiškoji kreidelė</t>
  </si>
  <si>
    <t>Harold &amp; The Purple Crayon</t>
  </si>
  <si>
    <t>Praeities šešėlis</t>
  </si>
  <si>
    <t>May December</t>
  </si>
  <si>
    <t xml:space="preserve">Keistuolė Betė  </t>
  </si>
  <si>
    <t>My Freaky Family</t>
  </si>
  <si>
    <t>DE, IE, AU</t>
  </si>
  <si>
    <t xml:space="preserve">Partenopė </t>
  </si>
  <si>
    <t>Parthenope</t>
  </si>
  <si>
    <t>IT</t>
  </si>
  <si>
    <t>Nepažįstamieji: pirma dalis</t>
  </si>
  <si>
    <t>Strangers: Chapter One</t>
  </si>
  <si>
    <t>US, ES</t>
  </si>
  <si>
    <t xml:space="preserve">Pirmasis ženklas </t>
  </si>
  <si>
    <t>The First Omen</t>
  </si>
  <si>
    <t>Duobėje</t>
  </si>
  <si>
    <t>Maobori company</t>
  </si>
  <si>
    <t xml:space="preserve">Niekada nepaleisk </t>
  </si>
  <si>
    <t>Never Let Go</t>
  </si>
  <si>
    <t xml:space="preserve">Mano draugas pingvinas </t>
  </si>
  <si>
    <t>My Penguin friend</t>
  </si>
  <si>
    <t>US, BR</t>
  </si>
  <si>
    <t xml:space="preserve">Šešėlių vanduo  </t>
  </si>
  <si>
    <t>Night Swim</t>
  </si>
  <si>
    <t xml:space="preserve">Parko stebuklai </t>
  </si>
  <si>
    <t>The Inseparables</t>
  </si>
  <si>
    <t>ES, FR, BE</t>
  </si>
  <si>
    <t xml:space="preserve">Ryuichi Sakamoto | Opusas </t>
  </si>
  <si>
    <t>Ryuichi Sakamoto | Opus</t>
  </si>
  <si>
    <t>JP</t>
  </si>
  <si>
    <t>Varnas</t>
  </si>
  <si>
    <t>The Crow</t>
  </si>
  <si>
    <t xml:space="preserve">Baltoji paukštė </t>
  </si>
  <si>
    <t>White Bird a Wonder Story</t>
  </si>
  <si>
    <t xml:space="preserve">Raganosis Rino  </t>
  </si>
  <si>
    <t>Thabo and the Rhino Case</t>
  </si>
  <si>
    <t>DE</t>
  </si>
  <si>
    <t>Kopa</t>
  </si>
  <si>
    <t>Dune</t>
  </si>
  <si>
    <t xml:space="preserve">Geležiniai gniaužtai </t>
  </si>
  <si>
    <t>The Iron Claw</t>
  </si>
  <si>
    <t>Bagman: šeimos prakeiksmas</t>
  </si>
  <si>
    <t>Bagman</t>
  </si>
  <si>
    <t>Numylėtinė</t>
  </si>
  <si>
    <t>Miller's Girl</t>
  </si>
  <si>
    <t>Mamutų medžioklė</t>
  </si>
  <si>
    <t>Kino pasaka</t>
  </si>
  <si>
    <t>Mūza</t>
  </si>
  <si>
    <t xml:space="preserve">Bado žaidynės: Sakmė apie strazdą ir gyvatę </t>
  </si>
  <si>
    <t>Hunger Games: The Ballad of Songbirds and Snakes</t>
  </si>
  <si>
    <t xml:space="preserve">Hit Man </t>
  </si>
  <si>
    <t>Travolta</t>
  </si>
  <si>
    <t xml:space="preserve">Paskutinė Froido sesija </t>
  </si>
  <si>
    <t>Freud's Last Session</t>
  </si>
  <si>
    <t>Best Film</t>
  </si>
  <si>
    <t>Karalienės žaidimas</t>
  </si>
  <si>
    <t>Firebrand</t>
  </si>
  <si>
    <t xml:space="preserve">Baikeriai  </t>
  </si>
  <si>
    <t>Bikeriders</t>
  </si>
  <si>
    <t xml:space="preserve">Naktis su žudiku  </t>
  </si>
  <si>
    <t>Strange Darling</t>
  </si>
  <si>
    <t xml:space="preserve">Monstras </t>
  </si>
  <si>
    <t>Monster</t>
  </si>
  <si>
    <t xml:space="preserve">Diplodokas </t>
  </si>
  <si>
    <t>Diplodocus</t>
  </si>
  <si>
    <t>Fantastinių gyvūnų legenda</t>
  </si>
  <si>
    <t>Zak &amp; Wowo, la légende de Lendarys</t>
  </si>
  <si>
    <t>FR, CA</t>
  </si>
  <si>
    <t>Tylioji brolija</t>
  </si>
  <si>
    <t>The Order</t>
  </si>
  <si>
    <t xml:space="preserve"> 2024-12-13</t>
  </si>
  <si>
    <t xml:space="preserve">Chimera </t>
  </si>
  <si>
    <t>La Chimera</t>
  </si>
  <si>
    <t xml:space="preserve">Kitąmet tuo pačiu laiku </t>
  </si>
  <si>
    <t>This Time Next Year</t>
  </si>
  <si>
    <t>Monkey Man</t>
  </si>
  <si>
    <t>US, IN, SG, CA</t>
  </si>
  <si>
    <t xml:space="preserve">5½ meilės istorijos viename Vilniaus bute </t>
  </si>
  <si>
    <t>Five and a Half Love Stories in an Apartment in Vilnius, Lithuania</t>
  </si>
  <si>
    <t>LT, IE, LV</t>
  </si>
  <si>
    <t xml:space="preserve">Žiedų valdovas: Rohirimų karas </t>
  </si>
  <si>
    <t>Lord of the Rings: The War of the Rohirrim</t>
  </si>
  <si>
    <t xml:space="preserve">Savaitgalis Taipėjuje  </t>
  </si>
  <si>
    <t>Weekend in Taipei</t>
  </si>
  <si>
    <t>Baimė</t>
  </si>
  <si>
    <t xml:space="preserve">Afraid  </t>
  </si>
  <si>
    <t xml:space="preserve">Narsieji gelbėtojai  </t>
  </si>
  <si>
    <t>Combat Wombat: Back 2 Back</t>
  </si>
  <si>
    <t>AU</t>
  </si>
  <si>
    <t xml:space="preserve">Aš ir jis. Tikros vestuvės </t>
  </si>
  <si>
    <t>Beautiful Wedding</t>
  </si>
  <si>
    <t xml:space="preserve">Dryžių sergėtojas  </t>
  </si>
  <si>
    <t>Extinction</t>
  </si>
  <si>
    <t>MY</t>
  </si>
  <si>
    <t xml:space="preserve">Psichopato bučinys  </t>
  </si>
  <si>
    <t>Woman Of The Hour</t>
  </si>
  <si>
    <t xml:space="preserve">Praėję gyvenimai </t>
  </si>
  <si>
    <t>Past lives</t>
  </si>
  <si>
    <t>US, KR</t>
  </si>
  <si>
    <t xml:space="preserve">Marija Montesori </t>
  </si>
  <si>
    <t>La nouvelle femme</t>
  </si>
  <si>
    <t xml:space="preserve">Trys muškietininkai: Miledi  </t>
  </si>
  <si>
    <t>The Three Musketeers: Milady</t>
  </si>
  <si>
    <t>ES, FR, DE</t>
  </si>
  <si>
    <t>Theatrical Film Distribution</t>
  </si>
  <si>
    <t xml:space="preserve">Motinos instinktas </t>
  </si>
  <si>
    <t>Mothers‘ instinct</t>
  </si>
  <si>
    <t>Mokinys</t>
  </si>
  <si>
    <t>Apprentice</t>
  </si>
  <si>
    <t>DK, CA, IE, US</t>
  </si>
  <si>
    <t xml:space="preserve">Horizontas 1 dalis  </t>
  </si>
  <si>
    <t>Horizon an American Saga Part 1</t>
  </si>
  <si>
    <t>Atmintis</t>
  </si>
  <si>
    <t>Memory</t>
  </si>
  <si>
    <t>Daaaaaali!</t>
  </si>
  <si>
    <t xml:space="preserve">Nežinomais takais  </t>
  </si>
  <si>
    <t>Sur les chemins noirs</t>
  </si>
  <si>
    <t>Greta Garbo Films</t>
  </si>
  <si>
    <t xml:space="preserve">Blogio šalis </t>
  </si>
  <si>
    <t>Land of Bad</t>
  </si>
  <si>
    <t xml:space="preserve">Meilės prigimtis </t>
  </si>
  <si>
    <t>Simple comme Sylvain</t>
  </si>
  <si>
    <t>CA</t>
  </si>
  <si>
    <t>Tu man nieko neprimeni</t>
  </si>
  <si>
    <t>LT, ES, SE</t>
  </si>
  <si>
    <t>Paslapčių traukinys</t>
  </si>
  <si>
    <t>A Mystery on the Cattle Hill Express</t>
  </si>
  <si>
    <t>NO</t>
  </si>
  <si>
    <t>Gurmaniška aistra</t>
  </si>
  <si>
    <t>Pot au Feu de Dodin Bouffant</t>
  </si>
  <si>
    <t xml:space="preserve">Broliai lokiai: laiko kilpa  </t>
  </si>
  <si>
    <t>Boonie Bears: Time Twist</t>
  </si>
  <si>
    <t>CN</t>
  </si>
  <si>
    <t>Unlimited Media OÜ</t>
  </si>
  <si>
    <t xml:space="preserve">Gobšuoliai </t>
  </si>
  <si>
    <t>Greedy People</t>
  </si>
  <si>
    <t xml:space="preserve">Travolta </t>
  </si>
  <si>
    <t xml:space="preserve">Kai ateina ruduo </t>
  </si>
  <si>
    <t>When Fall Is Coming</t>
  </si>
  <si>
    <t xml:space="preserve">Kauliuko metimas  </t>
  </si>
  <si>
    <t>Breaking point</t>
  </si>
  <si>
    <t>FR, BE</t>
  </si>
  <si>
    <t xml:space="preserve">Šiaurietiški patogumai </t>
  </si>
  <si>
    <t>Northern Comfort</t>
  </si>
  <si>
    <t>IS, UK, DE</t>
  </si>
  <si>
    <t>MaXXXine</t>
  </si>
  <si>
    <t>Megalopolis</t>
  </si>
  <si>
    <t xml:space="preserve">Sapnų scenarijus </t>
  </si>
  <si>
    <t>Dream Scenario</t>
  </si>
  <si>
    <t xml:space="preserve">Kažkas ten yra  </t>
  </si>
  <si>
    <t>Something in the Water</t>
  </si>
  <si>
    <t xml:space="preserve">Arkadija </t>
  </si>
  <si>
    <t>Arcadia</t>
  </si>
  <si>
    <t xml:space="preserve">Batuotas katinas Pūkis: paskutinis noras  </t>
  </si>
  <si>
    <t>Puss in Boots: The Last Wish</t>
  </si>
  <si>
    <t xml:space="preserve">Lincesa. Miško princesė  </t>
  </si>
  <si>
    <t>Lincessa. The Silences Of The Forest</t>
  </si>
  <si>
    <t>ES, FR</t>
  </si>
  <si>
    <t xml:space="preserve">Liepsnojantis dangus </t>
  </si>
  <si>
    <t>Roter Himmel</t>
  </si>
  <si>
    <t>Paskutinė užduotis</t>
  </si>
  <si>
    <t>Knox goes away</t>
  </si>
  <si>
    <t>Čiulbanti siela</t>
  </si>
  <si>
    <t>Taip toliau</t>
  </si>
  <si>
    <t xml:space="preserve">Viltingas rytojus  </t>
  </si>
  <si>
    <t>There’s Still Tomorrow</t>
  </si>
  <si>
    <t>IT, FR</t>
  </si>
  <si>
    <t xml:space="preserve">Žvėriška prigimtis </t>
  </si>
  <si>
    <t>In A Violent Nature</t>
  </si>
  <si>
    <t xml:space="preserve">Theatrical Film Distribution </t>
  </si>
  <si>
    <t xml:space="preserve">Gyvūnų karalystė </t>
  </si>
  <si>
    <t>Le règne animal</t>
  </si>
  <si>
    <t>Mėnesinės</t>
  </si>
  <si>
    <t>Periodical</t>
  </si>
  <si>
    <t xml:space="preserve">Atpildas </t>
  </si>
  <si>
    <t>Absolution</t>
  </si>
  <si>
    <t xml:space="preserve">Pragaro vaikis: sukčius </t>
  </si>
  <si>
    <t>Hellboy: The Crooked man</t>
  </si>
  <si>
    <t>US, UK, DE</t>
  </si>
  <si>
    <t>Kalėdų eglutės gyvenimas ir mirtis</t>
  </si>
  <si>
    <t>LT, DK, GE</t>
  </si>
  <si>
    <t>Zero Copy</t>
  </si>
  <si>
    <t xml:space="preserve">Hana monstrų pasaulyje  </t>
  </si>
  <si>
    <t>Hanna And The Monsters</t>
  </si>
  <si>
    <t>ES</t>
  </si>
  <si>
    <t xml:space="preserve">Blogis (ne)egzistuoja </t>
  </si>
  <si>
    <t>Evil does not exist</t>
  </si>
  <si>
    <t xml:space="preserve">Meilė, melas, kraujas </t>
  </si>
  <si>
    <t>Love Lies Bleeding</t>
  </si>
  <si>
    <t xml:space="preserve">Pažadėtoji žemė </t>
  </si>
  <si>
    <t>Bastarden</t>
  </si>
  <si>
    <t>DK</t>
  </si>
  <si>
    <t>Estinfilm</t>
  </si>
  <si>
    <t xml:space="preserve">Viena vasara  </t>
  </si>
  <si>
    <t>Le temps d'un été</t>
  </si>
  <si>
    <t xml:space="preserve">O, Paryžiau!  </t>
  </si>
  <si>
    <t>Paris Paradis</t>
  </si>
  <si>
    <t>Bernadeta</t>
  </si>
  <si>
    <t>Bernadette</t>
  </si>
  <si>
    <t xml:space="preserve">Vorai  </t>
  </si>
  <si>
    <t>Sting</t>
  </si>
  <si>
    <t xml:space="preserve">Mažylis Nikolia pasakoja apie laimę </t>
  </si>
  <si>
    <t xml:space="preserve">Petit Nicolas: Qu'est-Ce Qu'on Attend Pour Être Heureux? </t>
  </si>
  <si>
    <t>FR, LU, CA</t>
  </si>
  <si>
    <t>69 išpažintis</t>
  </si>
  <si>
    <t>Mental machinery</t>
  </si>
  <si>
    <t xml:space="preserve">Dogmenas </t>
  </si>
  <si>
    <t>DogMan</t>
  </si>
  <si>
    <t xml:space="preserve">Misija Titanas  </t>
  </si>
  <si>
    <t>Slingshot</t>
  </si>
  <si>
    <t>US, HU, ID</t>
  </si>
  <si>
    <t xml:space="preserve">Metai buvo sunkūs </t>
  </si>
  <si>
    <t>Une année difficile</t>
  </si>
  <si>
    <t>Islandija: paklydę dykumoje</t>
  </si>
  <si>
    <t>Špikis</t>
  </si>
  <si>
    <t>Keliautojos poreikiai</t>
  </si>
  <si>
    <t>Yeohaengjaui pilyo</t>
  </si>
  <si>
    <t>Mūsų tėtis</t>
  </si>
  <si>
    <t>Goodrich</t>
  </si>
  <si>
    <t xml:space="preserve">Reiganas </t>
  </si>
  <si>
    <t>Reagan</t>
  </si>
  <si>
    <t xml:space="preserve">Stebuklų knyga </t>
  </si>
  <si>
    <t>La chambre des merveilles</t>
  </si>
  <si>
    <t xml:space="preserve">Nukritę lapai </t>
  </si>
  <si>
    <t>Kuolleet lehdet</t>
  </si>
  <si>
    <t>FI</t>
  </si>
  <si>
    <t>What the Finn – Summer of Surprises (Kannawoniwasein!)</t>
  </si>
  <si>
    <t>Misija: Linksmybių mokykla langweiligste Schule der Welt)</t>
  </si>
  <si>
    <t>Die langweiligste Schule der Welt</t>
  </si>
  <si>
    <t>Rašytojas</t>
  </si>
  <si>
    <t>The Writer</t>
  </si>
  <si>
    <t>LT, DE, US</t>
  </si>
  <si>
    <t>Naratyvas</t>
  </si>
  <si>
    <t xml:space="preserve">Vizijos </t>
  </si>
  <si>
    <t>Visions</t>
  </si>
  <si>
    <t>Apverstas bokštas</t>
  </si>
  <si>
    <t>Tagurpidi torn</t>
  </si>
  <si>
    <t>LV, EE</t>
  </si>
  <si>
    <t>Skalvijos kino centras</t>
  </si>
  <si>
    <t xml:space="preserve">Šventųjų ir nusidėjėlių žemėje  </t>
  </si>
  <si>
    <t>In the Land of Saints and Sinners</t>
  </si>
  <si>
    <t>Larsas yra LOL</t>
  </si>
  <si>
    <t>Lars er LOL</t>
  </si>
  <si>
    <t>Femme</t>
  </si>
  <si>
    <t xml:space="preserve">Padėkos diena </t>
  </si>
  <si>
    <t>Thanksgiving</t>
  </si>
  <si>
    <t xml:space="preserve">Magiškos gyvūnų Kalėdos  </t>
  </si>
  <si>
    <t>Le Grand Noël des Animaux</t>
  </si>
  <si>
    <t>Paklusnumo žaidimai</t>
  </si>
  <si>
    <t>Subservience</t>
  </si>
  <si>
    <t>Tamsta Varlius</t>
  </si>
  <si>
    <t>Meester Kikker</t>
  </si>
  <si>
    <t>NL</t>
  </si>
  <si>
    <t>Tikslas – įvartis</t>
  </si>
  <si>
    <t>Next Goal Wins</t>
  </si>
  <si>
    <t xml:space="preserve">Pakilimas  </t>
  </si>
  <si>
    <t>Elevation</t>
  </si>
  <si>
    <t xml:space="preserve">Nakties skerdikas </t>
  </si>
  <si>
    <t>Wake Up</t>
  </si>
  <si>
    <t>Kovotojas</t>
  </si>
  <si>
    <t>Strijder</t>
  </si>
  <si>
    <t>KC Garsas</t>
  </si>
  <si>
    <t xml:space="preserve">Broliai Super Mario. Filmas </t>
  </si>
  <si>
    <t>Super Mario Bros.</t>
  </si>
  <si>
    <t>JP, US</t>
  </si>
  <si>
    <t xml:space="preserve">Milli Vanilli </t>
  </si>
  <si>
    <t>Girl You Know It's True</t>
  </si>
  <si>
    <t xml:space="preserve">Kalėjimo prižiūrėtoja  </t>
  </si>
  <si>
    <t>Vogter</t>
  </si>
  <si>
    <t xml:space="preserve">Meilės laivas  </t>
  </si>
  <si>
    <t>La petite vadrouille</t>
  </si>
  <si>
    <t xml:space="preserve">Tylos valanda  </t>
  </si>
  <si>
    <t>The Silent Hour</t>
  </si>
  <si>
    <t xml:space="preserve">Saldi rytinė pakrantė </t>
  </si>
  <si>
    <t>The Sweet East</t>
  </si>
  <si>
    <t>Paslaptis</t>
  </si>
  <si>
    <t>Artbox</t>
  </si>
  <si>
    <t>Net ir pelės keliauja į dangų</t>
  </si>
  <si>
    <t>I mysi patrí do nebe</t>
  </si>
  <si>
    <t>CZ, FR, PL, SK</t>
  </si>
  <si>
    <t xml:space="preserve">Apsinuoginusi mūza </t>
  </si>
  <si>
    <t>Bonnard: Pierre &amp; Marthe</t>
  </si>
  <si>
    <t xml:space="preserve">Oho! </t>
  </si>
  <si>
    <t>Wahou!</t>
  </si>
  <si>
    <t xml:space="preserve">Chaoso seserys ir pingvinas Polas </t>
  </si>
  <si>
    <t>Die Chaosschwestern und Pinguin Paul</t>
  </si>
  <si>
    <t xml:space="preserve">Mylimiausias mano pyragas  </t>
  </si>
  <si>
    <t>Keyke mahboobe man</t>
  </si>
  <si>
    <t xml:space="preserve">IR, FR, SE, DE </t>
  </si>
  <si>
    <t xml:space="preserve">Legua </t>
  </si>
  <si>
    <t>Légua</t>
  </si>
  <si>
    <t>PT</t>
  </si>
  <si>
    <t xml:space="preserve">Laisvo elgesio šeimynėlė </t>
  </si>
  <si>
    <t>The Radleys</t>
  </si>
  <si>
    <t>Jausmas, kad laikas ką nors daryti jau praėjo</t>
  </si>
  <si>
    <t>The Feeling That the Time for Doing Something Has Passed</t>
  </si>
  <si>
    <t>Drugelio Širdis</t>
  </si>
  <si>
    <t xml:space="preserve">Žalia siena </t>
  </si>
  <si>
    <t>Zielona granica</t>
  </si>
  <si>
    <t>PL, BE, CZ, US, FR, TR, DE</t>
  </si>
  <si>
    <t>Muzika</t>
  </si>
  <si>
    <t xml:space="preserve">Music </t>
  </si>
  <si>
    <t xml:space="preserve">Šokių karalienė </t>
  </si>
  <si>
    <t>Dancing Queen</t>
  </si>
  <si>
    <t xml:space="preserve">Mikė Pūkuotukas: Kraujas ir medus 2 </t>
  </si>
  <si>
    <t>Winnie the Pooh: Blood and Honey 2</t>
  </si>
  <si>
    <t xml:space="preserve">Aš čia kapitonas </t>
  </si>
  <si>
    <t>Io Capitano</t>
  </si>
  <si>
    <t>IT, BE, FR</t>
  </si>
  <si>
    <t xml:space="preserve">Titina Šiaurės ašigalyje </t>
  </si>
  <si>
    <t>Titina</t>
  </si>
  <si>
    <t>Labirintai</t>
  </si>
  <si>
    <t>Pasagges</t>
  </si>
  <si>
    <t>FR, DE</t>
  </si>
  <si>
    <t xml:space="preserve">Juodoji kanarėlė  </t>
  </si>
  <si>
    <t>Canary Black</t>
  </si>
  <si>
    <t>UK, US, HR</t>
  </si>
  <si>
    <t>Čiurlionis AI</t>
  </si>
  <si>
    <t>Broom Films</t>
  </si>
  <si>
    <t xml:space="preserve">Gera mergaitė </t>
  </si>
  <si>
    <t>Babygirl</t>
  </si>
  <si>
    <t>Preview</t>
  </si>
  <si>
    <t xml:space="preserve">Svajonių atostogos </t>
  </si>
  <si>
    <t>The Holdovers</t>
  </si>
  <si>
    <t>Lenos jūra</t>
  </si>
  <si>
    <t>Zeevonk</t>
  </si>
  <si>
    <t>BE, NL</t>
  </si>
  <si>
    <t xml:space="preserve">Apie sausą žolę </t>
  </si>
  <si>
    <t>Kuru Otlar Üstüne</t>
  </si>
  <si>
    <t>TR</t>
  </si>
  <si>
    <t>Bolero</t>
  </si>
  <si>
    <t>Homo Sovieticus</t>
  </si>
  <si>
    <t>LV, LT, CZ</t>
  </si>
  <si>
    <t>Monoklis</t>
  </si>
  <si>
    <t xml:space="preserve">Vienuolis ir ginklas </t>
  </si>
  <si>
    <t>The Monk and the Gun</t>
  </si>
  <si>
    <t>BT, FR, US, TW</t>
  </si>
  <si>
    <t>Karta.EU</t>
  </si>
  <si>
    <t>Studio Nominum</t>
  </si>
  <si>
    <t>Mano nusikaltimas</t>
  </si>
  <si>
    <t>Mon crime</t>
  </si>
  <si>
    <t>How to Have Sex</t>
  </si>
  <si>
    <t>UK, GR</t>
  </si>
  <si>
    <t>Gyvūnas</t>
  </si>
  <si>
    <t>Animal</t>
  </si>
  <si>
    <t xml:space="preserve">Dabar ir visada  </t>
  </si>
  <si>
    <t>Here Now</t>
  </si>
  <si>
    <t xml:space="preserve">Įpėdinis </t>
  </si>
  <si>
    <t>Le successeur</t>
  </si>
  <si>
    <t>Šešėlių pėdsakais</t>
  </si>
  <si>
    <t>Ghost Trail</t>
  </si>
  <si>
    <t>Vištienos Lindai!</t>
  </si>
  <si>
    <t>Linda veut du poulet!</t>
  </si>
  <si>
    <t>FR, IT</t>
  </si>
  <si>
    <t>Kritinė zona</t>
  </si>
  <si>
    <t>Mantagheye bohrani</t>
  </si>
  <si>
    <t>IR</t>
  </si>
  <si>
    <t>Poetas</t>
  </si>
  <si>
    <t xml:space="preserve">Vesper </t>
  </si>
  <si>
    <t xml:space="preserve">Kaupikai </t>
  </si>
  <si>
    <t>Hoard</t>
  </si>
  <si>
    <t>Stebuklinga šviesa</t>
  </si>
  <si>
    <t>Tonda, Slávka a kouzelné svetlo</t>
  </si>
  <si>
    <t>CZ, SK, HU</t>
  </si>
  <si>
    <t xml:space="preserve">Openheimeris  </t>
  </si>
  <si>
    <t>Oppenheimer</t>
  </si>
  <si>
    <t>Penkios naktys pas Fredį</t>
  </si>
  <si>
    <t>Five Nights at Freddy's</t>
  </si>
  <si>
    <t xml:space="preserve">Ponas Bleikas jūsų paslaugoms </t>
  </si>
  <si>
    <t>Complètement cramé</t>
  </si>
  <si>
    <t xml:space="preserve">Ernestas ir Selestina: Kelionė į Šaradiją  </t>
  </si>
  <si>
    <t>Ernest et Célestine: Le voyage en Charabie</t>
  </si>
  <si>
    <t>FR, LU</t>
  </si>
  <si>
    <t xml:space="preserve">Praeitą vasarą  </t>
  </si>
  <si>
    <t>L’Ete Dernier</t>
  </si>
  <si>
    <t>Žaidimų aikštelė</t>
  </si>
  <si>
    <t>Un monde</t>
  </si>
  <si>
    <t>BE</t>
  </si>
  <si>
    <t>Pirties seserys</t>
  </si>
  <si>
    <t>Savvusanna sõsarad</t>
  </si>
  <si>
    <t>EE, IS, FR</t>
  </si>
  <si>
    <t>Kalifornijos svajos</t>
  </si>
  <si>
    <t>La La Land</t>
  </si>
  <si>
    <t xml:space="preserve">Didieji planetos sergėtojai </t>
  </si>
  <si>
    <t>Les gardiennes de la planete</t>
  </si>
  <si>
    <t xml:space="preserve">Šunyčiai patruliai 2. Galingas filmas </t>
  </si>
  <si>
    <t>PAW Patrol: The Mighty Movie</t>
  </si>
  <si>
    <t xml:space="preserve">Tiesiog super!  </t>
  </si>
  <si>
    <t>Helt super</t>
  </si>
  <si>
    <t>Arčiau debesų</t>
  </si>
  <si>
    <t>Cloudboy</t>
  </si>
  <si>
    <t>BG, SE, NL, NO</t>
  </si>
  <si>
    <t xml:space="preserve">Kentervilio pilies vaiduoklis  </t>
  </si>
  <si>
    <t>The Canterville Ghost</t>
  </si>
  <si>
    <t>Tigro kelionė Himalajuose</t>
  </si>
  <si>
    <t>Tigers Nest</t>
  </si>
  <si>
    <t>Smalsusis Tobis</t>
  </si>
  <si>
    <t>Checker Tobi und die Reise zu den fliegenden Flüssen</t>
  </si>
  <si>
    <t xml:space="preserve">After. Fanams </t>
  </si>
  <si>
    <t>Beyond After</t>
  </si>
  <si>
    <t>Nepaprasta vasara su Tesa</t>
  </si>
  <si>
    <t>Mijn bijzonder rare week met Tess</t>
  </si>
  <si>
    <t>NL, DE</t>
  </si>
  <si>
    <t>Mūsų svajonės</t>
  </si>
  <si>
    <t>We Have a Dream</t>
  </si>
  <si>
    <t xml:space="preserve">Abipusis sutikimas  </t>
  </si>
  <si>
    <t>Consent</t>
  </si>
  <si>
    <t xml:space="preserve">Roka keičia pasaulį </t>
  </si>
  <si>
    <t>Rocca verändert die welt</t>
  </si>
  <si>
    <t xml:space="preserve">Geriausi mūsų metai </t>
  </si>
  <si>
    <t>Gli anni più belli</t>
  </si>
  <si>
    <t xml:space="preserve">Žiogas ir Antuanetė </t>
  </si>
  <si>
    <t>Cricket &amp; Antoinette</t>
  </si>
  <si>
    <t>HR</t>
  </si>
  <si>
    <t>Džiunglių būrys 2</t>
  </si>
  <si>
    <t xml:space="preserve">Jungle Bunch 2 </t>
  </si>
  <si>
    <t xml:space="preserve">Mano Marčelas  </t>
  </si>
  <si>
    <t>Marcello Mio</t>
  </si>
  <si>
    <t xml:space="preserve">Vaikis žudo pasaulį  </t>
  </si>
  <si>
    <t>Boy Kills World</t>
  </si>
  <si>
    <t>Gauja</t>
  </si>
  <si>
    <t>Smecka</t>
  </si>
  <si>
    <t>CZ, SK, LV</t>
  </si>
  <si>
    <t xml:space="preserve">Palikimas  </t>
  </si>
  <si>
    <t>Treasure</t>
  </si>
  <si>
    <t>DE, FR</t>
  </si>
  <si>
    <t>Bintė</t>
  </si>
  <si>
    <t>Binti</t>
  </si>
  <si>
    <t xml:space="preserve">Kalėdos Batsiuvių gatvėje </t>
  </si>
  <si>
    <t>Christmas on Cobbler Street</t>
  </si>
  <si>
    <t>Rytoj kažkur prie jūros</t>
  </si>
  <si>
    <t>Morgen irgendwo am meer</t>
  </si>
  <si>
    <t>Falkonai</t>
  </si>
  <si>
    <t>Víti í Vestmannaeyjum</t>
  </si>
  <si>
    <t>IS</t>
  </si>
  <si>
    <t xml:space="preserve">Oho! Žinutė iš kosmoso  </t>
  </si>
  <si>
    <t>Wow! Message from Space</t>
  </si>
  <si>
    <t>Club zero</t>
  </si>
  <si>
    <t>AU, UK, DE, FR</t>
  </si>
  <si>
    <t xml:space="preserve">Mažojo Nikolia lobis </t>
  </si>
  <si>
    <t>Le Trésor du Petit Nicolas</t>
  </si>
  <si>
    <t xml:space="preserve">Lukas </t>
  </si>
  <si>
    <t>Luca</t>
  </si>
  <si>
    <t xml:space="preserve">Jaunasis vadas Vinetu </t>
  </si>
  <si>
    <t>Der junge Häuptling Winnetou</t>
  </si>
  <si>
    <t>Nenormali</t>
  </si>
  <si>
    <t>Psychobitch</t>
  </si>
  <si>
    <t xml:space="preserve">Rose Namajunas: Aš esu čempionė  </t>
  </si>
  <si>
    <t>Thug Rose</t>
  </si>
  <si>
    <t>Mavka Forest Song</t>
  </si>
  <si>
    <t>UA, US</t>
  </si>
  <si>
    <t xml:space="preserve">Egzorcistas: tikintysis </t>
  </si>
  <si>
    <t>The Exorcist: Believer</t>
  </si>
  <si>
    <t xml:space="preserve">Blogiukai </t>
  </si>
  <si>
    <t>The Bad Guys</t>
  </si>
  <si>
    <t xml:space="preserve">Tegul prasideda šokiai </t>
  </si>
  <si>
    <t>Empieza el baile</t>
  </si>
  <si>
    <t>AR</t>
  </si>
  <si>
    <t>Ramenai</t>
  </si>
  <si>
    <t>Ramen Teh</t>
  </si>
  <si>
    <t>SG, JP, FR</t>
  </si>
  <si>
    <t>Jokūbas, Mimi ir kalbantys šunys</t>
  </si>
  <si>
    <t>Jekabs, Mimmi un runajosie suni</t>
  </si>
  <si>
    <t>LV, PL</t>
  </si>
  <si>
    <t>Ingeborga Bachmann. Kelionė į dykumą</t>
  </si>
  <si>
    <t>Ingeborg Bachmann – Reise In Die Wüste</t>
  </si>
  <si>
    <t>CH, DE</t>
  </si>
  <si>
    <t xml:space="preserve">Šventasis pagrobimas </t>
  </si>
  <si>
    <t>Rapito</t>
  </si>
  <si>
    <t xml:space="preserve">Pakalikai 2 </t>
  </si>
  <si>
    <t>Minions: The Rise of Gru</t>
  </si>
  <si>
    <t xml:space="preserve">Miauricijus Puikusis </t>
  </si>
  <si>
    <t>Amazing Maurice</t>
  </si>
  <si>
    <t>UK, DE, US</t>
  </si>
  <si>
    <t>Troliai 3</t>
  </si>
  <si>
    <t>Trolls Band Together</t>
  </si>
  <si>
    <t>Gėlių mėnulio žudikai</t>
  </si>
  <si>
    <t>Killers of the Flower Moon</t>
  </si>
  <si>
    <t xml:space="preserve">Stebuklingoji boružėlė ir juodasis katinas  </t>
  </si>
  <si>
    <t>Ladybug &amp; Cat Noir: The Awakening</t>
  </si>
  <si>
    <t>Kryžkelė</t>
  </si>
  <si>
    <t>Crossing</t>
  </si>
  <si>
    <t xml:space="preserve">SE, DK, FR, TR, GE </t>
  </si>
  <si>
    <t xml:space="preserve">Visi mes svetimi  </t>
  </si>
  <si>
    <t>All of Us Strangers</t>
  </si>
  <si>
    <t>UK, US</t>
  </si>
  <si>
    <t>Vyriškumo pamokos</t>
  </si>
  <si>
    <t>Un vrai bonhomme</t>
  </si>
  <si>
    <t>Mūsų namai</t>
  </si>
  <si>
    <t>Where We Belong</t>
  </si>
  <si>
    <t>CH</t>
  </si>
  <si>
    <t>1</t>
  </si>
  <si>
    <t xml:space="preserve">Petsi Iš Argo  </t>
  </si>
  <si>
    <t>Argonuts</t>
  </si>
  <si>
    <t>Aš esu Zlatanas</t>
  </si>
  <si>
    <t>Jag är Zlatan</t>
  </si>
  <si>
    <t>SE</t>
  </si>
  <si>
    <t xml:space="preserve">Mano laisvė  </t>
  </si>
  <si>
    <t>Mana Brīvība</t>
  </si>
  <si>
    <t>LV, LT</t>
  </si>
  <si>
    <t>M-Films</t>
  </si>
  <si>
    <t>Kur dingo Ana Frank?</t>
  </si>
  <si>
    <t>Where Is Anne Frank</t>
  </si>
  <si>
    <t>PL, BE, LU, FR, NL</t>
  </si>
  <si>
    <t>Mano mama gorila</t>
  </si>
  <si>
    <t>Apstjärnan</t>
  </si>
  <si>
    <t>SE, DK, FI</t>
  </si>
  <si>
    <t xml:space="preserve">Nesiilsėkite ramybėje  </t>
  </si>
  <si>
    <t>Håndtering av udøde</t>
  </si>
  <si>
    <t>Banelė ir Adama</t>
  </si>
  <si>
    <t>Banel &amp; Adama</t>
  </si>
  <si>
    <t xml:space="preserve">Greiti ir pūkuoti </t>
  </si>
  <si>
    <t>Rally Road Racers</t>
  </si>
  <si>
    <t>Kovotoja</t>
  </si>
  <si>
    <t>Vechtmeisje</t>
  </si>
  <si>
    <t>Viskas įmanoma</t>
  </si>
  <si>
    <t>Jippie No More</t>
  </si>
  <si>
    <t xml:space="preserve">Undinėlė  </t>
  </si>
  <si>
    <t>Little Mermaid</t>
  </si>
  <si>
    <t>Fabelmanai</t>
  </si>
  <si>
    <t>The Fabelmans</t>
  </si>
  <si>
    <t xml:space="preserve">Gimtadienis  </t>
  </si>
  <si>
    <t>Birthday Girl</t>
  </si>
  <si>
    <t>Kosminis vaikis</t>
  </si>
  <si>
    <t>Space boy</t>
  </si>
  <si>
    <t xml:space="preserve">Zoja ir Audra </t>
  </si>
  <si>
    <t>Tempête</t>
  </si>
  <si>
    <t xml:space="preserve">Banginis  </t>
  </si>
  <si>
    <t>The Whale</t>
  </si>
  <si>
    <t xml:space="preserve">Marijos tyla  </t>
  </si>
  <si>
    <t>Marijas Klusums</t>
  </si>
  <si>
    <t>LT, LV</t>
  </si>
  <si>
    <t xml:space="preserve">Paryžietė </t>
  </si>
  <si>
    <t>Rue des dames</t>
  </si>
  <si>
    <t xml:space="preserve">Rūmai  </t>
  </si>
  <si>
    <t>The Palace</t>
  </si>
  <si>
    <t>IT, FR, PL</t>
  </si>
  <si>
    <t>Dahomėja</t>
  </si>
  <si>
    <t>Dahomey</t>
  </si>
  <si>
    <t xml:space="preserve">Mažoji Klara  </t>
  </si>
  <si>
    <t>Kutoppen</t>
  </si>
  <si>
    <t>Sielų aukcionas. Neįtikėtina Auroros Mardiganian istorija</t>
  </si>
  <si>
    <t>AM, DE, LT</t>
  </si>
  <si>
    <t xml:space="preserve">Delinkventai </t>
  </si>
  <si>
    <t>Los delincuentes</t>
  </si>
  <si>
    <t>Aš niekada neverkiu</t>
  </si>
  <si>
    <t>Jak Najdalej Stad</t>
  </si>
  <si>
    <t>PL, IE</t>
  </si>
  <si>
    <t xml:space="preserve">Bloga nuo savęs  </t>
  </si>
  <si>
    <t xml:space="preserve"> Syk Pike</t>
  </si>
  <si>
    <t>NO, SE</t>
  </si>
  <si>
    <t>Detektyvas Sanis</t>
  </si>
  <si>
    <t>Inspector Sun and the curse of the black widow</t>
  </si>
  <si>
    <t>Atsargiai, ragana</t>
  </si>
  <si>
    <t>Zlogonje</t>
  </si>
  <si>
    <t>MK</t>
  </si>
  <si>
    <t xml:space="preserve">Elfų kerštas  </t>
  </si>
  <si>
    <t>There's Something in the Barn</t>
  </si>
  <si>
    <t>FI, NO</t>
  </si>
  <si>
    <t xml:space="preserve">Laisvės garsas  </t>
  </si>
  <si>
    <t>Sound of Freedom</t>
  </si>
  <si>
    <t>US, MX</t>
  </si>
  <si>
    <t xml:space="preserve">Katakas. Kelionė į ledynų kraštą </t>
  </si>
  <si>
    <t>Katak: The Brave Beluga</t>
  </si>
  <si>
    <t>Po saulės</t>
  </si>
  <si>
    <t>After sun</t>
  </si>
  <si>
    <t xml:space="preserve">Ežiukas Sonic 2 </t>
  </si>
  <si>
    <t>Sonic The Hedgehog 2</t>
  </si>
  <si>
    <t>US, CA, JP</t>
  </si>
  <si>
    <t xml:space="preserve">Mano mažasis karalius  </t>
  </si>
  <si>
    <t>King</t>
  </si>
  <si>
    <t>Viskas bus kitaip</t>
  </si>
  <si>
    <t>Everything Will Change</t>
  </si>
  <si>
    <t>DE, NL</t>
  </si>
  <si>
    <t>Pakalikai</t>
  </si>
  <si>
    <t>Minions</t>
  </si>
  <si>
    <t xml:space="preserve">Sonne und Beton </t>
  </si>
  <si>
    <t>Sun and Concrete</t>
  </si>
  <si>
    <t>Quo vadis, Aida?</t>
  </si>
  <si>
    <t xml:space="preserve">BA, AT, RO, NL, DE, PL, FR </t>
  </si>
  <si>
    <t>Blur: To The End</t>
  </si>
  <si>
    <t>Sugrįžimas į Seulą</t>
  </si>
  <si>
    <t>Retour à Séoul</t>
  </si>
  <si>
    <t xml:space="preserve">Paskutinis šokis  </t>
  </si>
  <si>
    <t>Last Dance</t>
  </si>
  <si>
    <t>BE, CH</t>
  </si>
  <si>
    <t xml:space="preserve">Barbė </t>
  </si>
  <si>
    <t>Barbie</t>
  </si>
  <si>
    <t>Žmogus-voras: Aplink multivisatą</t>
  </si>
  <si>
    <t>Spiderman Across the Spiderverse</t>
  </si>
  <si>
    <t xml:space="preserve">Tikroji priežastis </t>
  </si>
  <si>
    <t>Explanation for everything</t>
  </si>
  <si>
    <t>HU</t>
  </si>
  <si>
    <t>Išgyventi vasarą</t>
  </si>
  <si>
    <t>M-Films / Europos kinas</t>
  </si>
  <si>
    <t xml:space="preserve">Les Misérables. Vargdieniai  </t>
  </si>
  <si>
    <t>Les Misérables</t>
  </si>
  <si>
    <t>Tarp pilkų debesų</t>
  </si>
  <si>
    <t xml:space="preserve">Ashes in the Snow </t>
  </si>
  <si>
    <t>Williams metodas</t>
  </si>
  <si>
    <t>King Richard</t>
  </si>
  <si>
    <t>Tapytoja ir vagis</t>
  </si>
  <si>
    <t>Kunstneren og tyven</t>
  </si>
  <si>
    <t>NO, US</t>
  </si>
  <si>
    <t>Samsara</t>
  </si>
  <si>
    <t>9-as žingsnis</t>
  </si>
  <si>
    <t>Sūnus</t>
  </si>
  <si>
    <t>Son</t>
  </si>
  <si>
    <t>UK, FR</t>
  </si>
  <si>
    <t>Gerasis bosas</t>
  </si>
  <si>
    <t>El Buen Patrón</t>
  </si>
  <si>
    <t xml:space="preserve">Šėtono garbintojai  </t>
  </si>
  <si>
    <t>Lord of Misrule</t>
  </si>
  <si>
    <t>Zero Zone</t>
  </si>
  <si>
    <t>LT, UA</t>
  </si>
  <si>
    <t xml:space="preserve">Meile mano </t>
  </si>
  <si>
    <t>Love Life</t>
  </si>
  <si>
    <t>JP, FR</t>
  </si>
  <si>
    <t xml:space="preserve">Suteik man sparnus </t>
  </si>
  <si>
    <t>Donne moi des Ailes</t>
  </si>
  <si>
    <t>Svečiuose</t>
  </si>
  <si>
    <t>Gæsterne</t>
  </si>
  <si>
    <t>DK, NL</t>
  </si>
  <si>
    <t>Benas grįžo į namus</t>
  </si>
  <si>
    <t>Ben is Back</t>
  </si>
  <si>
    <t>Tiesiog sėkmė</t>
  </si>
  <si>
    <t>Coup de chance</t>
  </si>
  <si>
    <t>Sumautas Bornholmas</t>
  </si>
  <si>
    <t xml:space="preserve">Fucking Bornholm </t>
  </si>
  <si>
    <t xml:space="preserve">KC Garsas </t>
  </si>
  <si>
    <t xml:space="preserve">Mažasis princas  </t>
  </si>
  <si>
    <t>Little prince</t>
  </si>
  <si>
    <t>žeme, stop</t>
  </si>
  <si>
    <t>stop-zemlia</t>
  </si>
  <si>
    <t>UA</t>
  </si>
  <si>
    <t xml:space="preserve">Suspirija  </t>
  </si>
  <si>
    <t>Suspiria</t>
  </si>
  <si>
    <t>Ypatingieji</t>
  </si>
  <si>
    <t xml:space="preserve">Hors normes </t>
  </si>
  <si>
    <t xml:space="preserve">Lilas, Lilas, Krokodilas </t>
  </si>
  <si>
    <t>Lyle Lyle Crocodile</t>
  </si>
  <si>
    <t xml:space="preserve">Katytė ir aš  </t>
  </si>
  <si>
    <t>Cat's Life</t>
  </si>
  <si>
    <t>FR, CH</t>
  </si>
  <si>
    <t>Kometa Mumių šalyje</t>
  </si>
  <si>
    <t>Muumipeikko ja pyrstötähti</t>
  </si>
  <si>
    <t>Įsimylėjęs Orfėjas</t>
  </si>
  <si>
    <t>Orfhea in love</t>
  </si>
  <si>
    <t xml:space="preserve">Vampyriukas  </t>
  </si>
  <si>
    <t>Petit Vampire</t>
  </si>
  <si>
    <t xml:space="preserve">Parazitas </t>
  </si>
  <si>
    <t>Gisaengchung</t>
  </si>
  <si>
    <t xml:space="preserve">Dar po vieną </t>
  </si>
  <si>
    <t>Druk</t>
  </si>
  <si>
    <t xml:space="preserve">Begalybė </t>
  </si>
  <si>
    <t>L’immensita</t>
  </si>
  <si>
    <t>Rūkymas sukelia kosulį</t>
  </si>
  <si>
    <t>Smoking Causes Coughing</t>
  </si>
  <si>
    <t xml:space="preserve">Toro </t>
  </si>
  <si>
    <t>Mandibules</t>
  </si>
  <si>
    <t xml:space="preserve">Aklas gluosnis, mieganti  moteris </t>
  </si>
  <si>
    <t>Blind Willow, Sleeping Woman</t>
  </si>
  <si>
    <t>FR, CA, NL, LU</t>
  </si>
  <si>
    <t>Dičkis šuo Klifordas</t>
  </si>
  <si>
    <t>Clifford The Big Red Dog</t>
  </si>
  <si>
    <t>Piligrimai</t>
  </si>
  <si>
    <t>Ties virimo riba</t>
  </si>
  <si>
    <t>Boiling Point</t>
  </si>
  <si>
    <t>Mažosios Klaros Kalėdos</t>
  </si>
  <si>
    <t>Jul pa kuttopen</t>
  </si>
  <si>
    <t xml:space="preserve"> Wonka</t>
  </si>
  <si>
    <t>IE,US,UK</t>
  </si>
  <si>
    <t>Broom Films</t>
  </si>
  <si>
    <t xml:space="preserve">Ingeborg Bachmann – kelionė į dykumą </t>
  </si>
  <si>
    <t>Ingeborg Bachmann – Reise in die Wüste</t>
  </si>
  <si>
    <t xml:space="preserve"> PAW Patrol: The Mighty Movie</t>
  </si>
  <si>
    <t xml:space="preserve"> 2023-10-27</t>
  </si>
  <si>
    <t>Passages</t>
  </si>
  <si>
    <t>M-films</t>
  </si>
  <si>
    <t xml:space="preserve">Nakties skerdikas  </t>
  </si>
  <si>
    <t>What the Finn – Summer of Surprisesvb</t>
  </si>
  <si>
    <t>Kannawoniwasein!</t>
  </si>
  <si>
    <t xml:space="preserve">Stebuklų knyga  </t>
  </si>
  <si>
    <t xml:space="preserve">Dukine Film Distribution / Paramount Pictures </t>
  </si>
  <si>
    <t>UK, FR, US, CN</t>
  </si>
  <si>
    <t xml:space="preserve">Jaunasis vadas Vinetu  </t>
  </si>
  <si>
    <t xml:space="preserve">Baltic Content Media </t>
  </si>
  <si>
    <t>-</t>
  </si>
  <si>
    <t xml:space="preserve"> 2024-12-06</t>
  </si>
  <si>
    <t>Rodiklis</t>
  </si>
  <si>
    <t>Reikšmė</t>
  </si>
  <si>
    <t xml:space="preserve">Premjerų skaičius </t>
  </si>
  <si>
    <t>Lietuviškų filmų premjerų skaičius</t>
  </si>
  <si>
    <t>Bendras filmų skaičius</t>
  </si>
  <si>
    <t>Bendros pajamos</t>
  </si>
  <si>
    <t>Bendras žiūrovų skaičius</t>
  </si>
  <si>
    <t>Filmų dalis rinkoje, %</t>
  </si>
  <si>
    <t>Kategorija</t>
  </si>
  <si>
    <t>Pajamos %</t>
  </si>
  <si>
    <t>Žiūrovų skaičius %</t>
  </si>
  <si>
    <t>Filmų skaičius</t>
  </si>
  <si>
    <t>Lietuva</t>
  </si>
  <si>
    <t>Europa</t>
  </si>
  <si>
    <t>JAV</t>
  </si>
  <si>
    <t>Kita</t>
  </si>
  <si>
    <t>Pasiskirstymas pagal platintojus</t>
  </si>
  <si>
    <t>Eil. nr</t>
  </si>
  <si>
    <t>LT TOP</t>
  </si>
  <si>
    <t xml:space="preserve">Pajamos </t>
  </si>
  <si>
    <t>Dukine Film Distribution / Universal Pictures International</t>
  </si>
  <si>
    <t>Išvirkščias pasaulis 2 (Inside Out 2)</t>
  </si>
  <si>
    <t>Vajana 2 (Moana 2)</t>
  </si>
  <si>
    <t>Deadpool ir Ernis (Deadpool &amp; Wolverine)</t>
  </si>
  <si>
    <t>Prasti reikalai (Poor Things)</t>
  </si>
  <si>
    <t>Mufasa. Liūtas karalius (Mufasa: The Lion King)</t>
  </si>
  <si>
    <t>Svetimas: Romulas (Alien: Romulus)</t>
  </si>
  <si>
    <t>Beždžionių planetos karalystė (Kingdom of the Planet of the Apes )</t>
  </si>
  <si>
    <t>Noras (Wish)</t>
  </si>
  <si>
    <t>Malonės rūšys (Kinds of Kindness)</t>
  </si>
  <si>
    <t>Pirmasis ženklas (The First Omen)</t>
  </si>
  <si>
    <t>Tikslas – įvartis (Next Goal Wins)</t>
  </si>
  <si>
    <t>Lukas (Luca)</t>
  </si>
  <si>
    <t>Visi mes svetimi (All of Us Strangers)</t>
  </si>
  <si>
    <t>Undinėlė (Little Mermaid)</t>
  </si>
  <si>
    <t>Theatrical Film Distribution / WDSMPI Total</t>
  </si>
  <si>
    <t>Bjaurusis aš 4 (Despicable Me 4)</t>
  </si>
  <si>
    <t>Kung Fu Panda 4 (Kung Fu Panda 4)</t>
  </si>
  <si>
    <t>Didžioji ančių kelionė (Migration)</t>
  </si>
  <si>
    <t>Laukinukė Roz (Wild Robot)</t>
  </si>
  <si>
    <t>Piktoji (Wicked)</t>
  </si>
  <si>
    <t>Kaskadininkas (The Fall Guy)</t>
  </si>
  <si>
    <t>Back To Black (Back To Black)</t>
  </si>
  <si>
    <t>Nekalbėk apie blogį (Speak No Evil)</t>
  </si>
  <si>
    <t>Argailas (Argylle)</t>
  </si>
  <si>
    <t>Abigailė (Abigail)</t>
  </si>
  <si>
    <t>Šešėlių vanduo (Night Swim)</t>
  </si>
  <si>
    <t>Baikeriai (Bikeriders)</t>
  </si>
  <si>
    <t>MaXXXine (MaXXXine)</t>
  </si>
  <si>
    <t>Batuotas katinas Pūkis: paskutinis noras (Puss in Boots: The Last Wish)</t>
  </si>
  <si>
    <t>Broliai Super Mario. Filmas (Super Mario Bros.)</t>
  </si>
  <si>
    <t>Svajonių atostogos (The Holdovers)</t>
  </si>
  <si>
    <t>Openheimeris (Oppenheimer)</t>
  </si>
  <si>
    <t>Penkios naktys pas Fredį (Five Nights at Freddy's)</t>
  </si>
  <si>
    <t>Egzorcistas: tikintysis (The Exorcist: Believer)</t>
  </si>
  <si>
    <t>Blogiukai (The Bad Guys)</t>
  </si>
  <si>
    <t>Pakalikai 2 (Minions: The Rise of Gru)</t>
  </si>
  <si>
    <t>Troliai 3 (Trolls Band Together)</t>
  </si>
  <si>
    <t>Pakalikai (Minions)</t>
  </si>
  <si>
    <t>Dukine Film Distribution / Universal Pictures International Total</t>
  </si>
  <si>
    <t>Mes dedame tašką (It Ends With Us)</t>
  </si>
  <si>
    <t>Garfildas (The Garfield Movie)</t>
  </si>
  <si>
    <t>Venomas 3 (Venom: The Last Dance)</t>
  </si>
  <si>
    <t>Pašėlę vyrukai: viskas arba nieko (Bad Boys: Ride Or Die)</t>
  </si>
  <si>
    <t>Tik ne tu (Anyone But You)</t>
  </si>
  <si>
    <t>Mirties korta (Tarot)</t>
  </si>
  <si>
    <t>Vaiduoklių medžiotojai: sustingę iš baimės (Ghostbusters Frozen Empire)</t>
  </si>
  <si>
    <t>Napoleonas (Napoleon)</t>
  </si>
  <si>
    <t>Medžiotojas Kreivenas (Kraven the Hunter)</t>
  </si>
  <si>
    <t>Nuskraidink mane į mėnulį (Fly Me to the Moon)</t>
  </si>
  <si>
    <t>Madam Web (Madame Web)</t>
  </si>
  <si>
    <t>Haroldas ir magiškoji kreidelė (Harold &amp; The Purple Crayon)</t>
  </si>
  <si>
    <t>Baimė (Afraid  )</t>
  </si>
  <si>
    <t>Padėkos diena (Thanksgiving)</t>
  </si>
  <si>
    <t>Žmogus-voras: Aplink multivisatą (Spiderman Across the Spiderverse)</t>
  </si>
  <si>
    <t>Sūnus (Son)</t>
  </si>
  <si>
    <t>Lilas, Lilas, Krokodilas (Lyle Lyle Crocodile)</t>
  </si>
  <si>
    <t>ACME Film / SONY Total</t>
  </si>
  <si>
    <t>Kopa: antra dalis (Dune: Part II)</t>
  </si>
  <si>
    <t>Vonka (Wonka)</t>
  </si>
  <si>
    <t>Džokeris: Folie A Deux (Joker: Folie a Deux)</t>
  </si>
  <si>
    <t>Beetlejuice Beetlejuice (Beetlejuice Beetlejuice)</t>
  </si>
  <si>
    <t>Godzila ir kongas: Nauja imperija (Godzilla x Kong: The New Empire)</t>
  </si>
  <si>
    <t>Kodas raudonas (Red One)</t>
  </si>
  <si>
    <t>Furioza: Pašėlusio Makso saga (Furiosa: A Mad Max Saga)</t>
  </si>
  <si>
    <t>Tornadų medžiotojai (Twisters)</t>
  </si>
  <si>
    <t>Varžovai (Challengers)</t>
  </si>
  <si>
    <t>Akvamenas 2: Prarasta karalystė (Aquaman and The Lost Kingdom)</t>
  </si>
  <si>
    <t>Stebėtojai (The Watchers)</t>
  </si>
  <si>
    <t>Duok ženklą (Blink Twice)</t>
  </si>
  <si>
    <t>Už gretimų durų (Room Next Door)</t>
  </si>
  <si>
    <t>Kopa (Dune)</t>
  </si>
  <si>
    <t>Žiedų valdovas: Rohirimų karas (Lord of the Rings: The War of the Rohirrim)</t>
  </si>
  <si>
    <t>Barbė (Barbie)</t>
  </si>
  <si>
    <t>Williams metodas (King Richard)</t>
  </si>
  <si>
    <t>ACME Film / WB Total</t>
  </si>
  <si>
    <t>Milijonieriaus palikimas (Milijonieriaus palikimas)</t>
  </si>
  <si>
    <t>Kaimynai (Kaimynai)</t>
  </si>
  <si>
    <t>Reemigrantai 2 (Reemigrantai 2)</t>
  </si>
  <si>
    <t>Vabalo filmai Total</t>
  </si>
  <si>
    <t>10 katino gyvenimų (10 Lives)</t>
  </si>
  <si>
    <t>Sielų kolekcionierius (Longlegs)</t>
  </si>
  <si>
    <t>Bitininkas (Beekeeper)</t>
  </si>
  <si>
    <t>Ema ir juodasis jaguaras (Le Dernier Jaguar)</t>
  </si>
  <si>
    <t>Ferrari (Ferrari)</t>
  </si>
  <si>
    <t>Madam Clicquot (Widow Clicquot)</t>
  </si>
  <si>
    <t>Nedžentelmeniško karo ministerija (The Ministry of Ungentlemanly Warfare)</t>
  </si>
  <si>
    <t>Gardutė (Gardutė)</t>
  </si>
  <si>
    <t>Šuo ir katė. Pabėgimas (Chien et Chat)</t>
  </si>
  <si>
    <t>200% Vilkas (200% Wolf)</t>
  </si>
  <si>
    <t>Nekaltoji (Immaculate)</t>
  </si>
  <si>
    <t>Nutrūktgalviai: Don Kichoto pėdsakais (Giants of La Mancha)</t>
  </si>
  <si>
    <t>Šuo kuris keliavo traukiniu (Lampo The Travelling Dog)</t>
  </si>
  <si>
    <t>Tiesos kadras (Lee)</t>
  </si>
  <si>
    <t>Mano šuo Artūras (Arthur the King)</t>
  </si>
  <si>
    <t>Kosminiai draugai (Headspace)</t>
  </si>
  <si>
    <t>Lapių kelionė ledynuose (Kina and Yuk)</t>
  </si>
  <si>
    <t>Nematomas draugas (Imaginary)</t>
  </si>
  <si>
    <t>Borderlands: paslaptinga relikvija (Borderlands)</t>
  </si>
  <si>
    <t>Viena gyvybė (One Life)</t>
  </si>
  <si>
    <t>Praeities šešėlis (May December)</t>
  </si>
  <si>
    <t>Keistuolė Betė (My Freaky Family)</t>
  </si>
  <si>
    <t>Nepažįstamieji: pirma dalis (Strangers: Chapter One)</t>
  </si>
  <si>
    <t>Niekada nepaleisk (Never Let Go)</t>
  </si>
  <si>
    <t>Varnas (The Crow)</t>
  </si>
  <si>
    <t>Baltoji paukštė (White Bird a Wonder Story)</t>
  </si>
  <si>
    <t>Bagman: šeimos prakeiksmas (Bagman)</t>
  </si>
  <si>
    <t>Numylėtinė (Miller's Girl)</t>
  </si>
  <si>
    <t>Mūza (Mūza)</t>
  </si>
  <si>
    <t>Bado žaidynės: Sakmė apie strazdą ir gyvatę (Hunger Games: The Ballad of Songbirds and Snakes)</t>
  </si>
  <si>
    <t>Naktis su žudiku (Strange Darling)</t>
  </si>
  <si>
    <t>Diplodokas (Diplodocus)</t>
  </si>
  <si>
    <t>Fantastinių gyvūnų legenda (Zak &amp; Wowo, la légende de Lendarys)</t>
  </si>
  <si>
    <t>Dryžių sergėtojas (Extinction)</t>
  </si>
  <si>
    <t>Mokinys (Apprentice)</t>
  </si>
  <si>
    <t>Gurmaniška aistra (Pot au Feu de Dodin Bouffant)</t>
  </si>
  <si>
    <t>Paskutinė užduotis (Knox goes away)</t>
  </si>
  <si>
    <t>Misija Titanas (Slingshot)</t>
  </si>
  <si>
    <t>Mūsų tėtis (Goodrich)</t>
  </si>
  <si>
    <t>Milli Vanilli (Girl You Know It's True)</t>
  </si>
  <si>
    <t>Drugelio Širdis (Drugelio Širdis)</t>
  </si>
  <si>
    <t>Poetas (Poetas)</t>
  </si>
  <si>
    <t>Kalifornijos svajos (La La Land)</t>
  </si>
  <si>
    <t>Tigro kelionė Himalajuose (Tigers Nest)</t>
  </si>
  <si>
    <t>Džiunglių būrys 2 (Jungle Bunch 2 )</t>
  </si>
  <si>
    <t>Mavka Forest Song (Mavka Forest Song)</t>
  </si>
  <si>
    <t>Stebuklingoji boružėlė ir juodasis katinas (Ladybug &amp; Cat Noir: The Awakening)</t>
  </si>
  <si>
    <t>Fabelmanai (The Fabelmans)</t>
  </si>
  <si>
    <t>Mano mažasis karalius (King)</t>
  </si>
  <si>
    <t>Tarp pilkų debesų (Ashes in the Snow)</t>
  </si>
  <si>
    <t>9-as žingsnis (9-as žingsnis)</t>
  </si>
  <si>
    <t>Benas grįžo į namus (Ben is Back)</t>
  </si>
  <si>
    <t>Mažasis Princas (Little Prince (Le Petit Prince))</t>
  </si>
  <si>
    <t>ACME Film Total</t>
  </si>
  <si>
    <t>Gladiatorius 2 (Gladiator 2)</t>
  </si>
  <si>
    <t>Ežiukas Sonic 3 (Sonic the Hedgehog 3)</t>
  </si>
  <si>
    <t>Tylos zona. Pirmoji diena (A Quiet Place: Day One)</t>
  </si>
  <si>
    <t>Šypsena 2 (Smile 2)</t>
  </si>
  <si>
    <t>Nematomi draugai (IF: Imaginary Friends)</t>
  </si>
  <si>
    <t>Bob Marley: One Love (Bob Marley: One Love)</t>
  </si>
  <si>
    <t>Transformeriai. Pradžia (Transformers One)</t>
  </si>
  <si>
    <t>Šunyčiai patruliai 2. Galingas filmas (PAW Patrol: The Mighty Movie)</t>
  </si>
  <si>
    <t>Gėlių mėnulio žudikai (Killers of the Flower Moon)</t>
  </si>
  <si>
    <t>Ežiukas Sonic 2 (Sonic The Hedgehog 2)</t>
  </si>
  <si>
    <t>Dičkis šuo Klifordas (Clifford The Big Red Dog)</t>
  </si>
  <si>
    <t>Dukine Film Distribution / Paramount Pictures Total</t>
  </si>
  <si>
    <t>Irklais per Atlantą (Irklais per Atlantą)</t>
  </si>
  <si>
    <t>Valujavičiaus kelionės Total</t>
  </si>
  <si>
    <t>Draugų lažybos (Draugų lažybos)</t>
  </si>
  <si>
    <t>Prezidentas (Prezidentas)</t>
  </si>
  <si>
    <t>10 pasimatymų (10 pasimatymų)</t>
  </si>
  <si>
    <t>Cinema Ads Total</t>
  </si>
  <si>
    <t>Substancija (The Substance)</t>
  </si>
  <si>
    <t>Drakonų sergėtoja (Dragonkeeper)</t>
  </si>
  <si>
    <t>Laikas gyventi (We Live in Time)</t>
  </si>
  <si>
    <t>Eretikas (Heretic)</t>
  </si>
  <si>
    <t>Sparnuoti herojai (Super Wings the Movie: Maximum Speed)</t>
  </si>
  <si>
    <t>Ozi. Miško balsas (Ozi: Voice Of The Forest)</t>
  </si>
  <si>
    <t>Afrika Pandastika (Panda Bear in Africa)</t>
  </si>
  <si>
    <t>Maišagalvė (Baghead)</t>
  </si>
  <si>
    <t>Parko stebuklai (The Inseparables)</t>
  </si>
  <si>
    <t>Karalienės žaidimas (Firebrand)</t>
  </si>
  <si>
    <t>Monkey Man (Monkey Man)</t>
  </si>
  <si>
    <t>Aš ir jis. Tikros vestuvės (Beautiful Wedding)</t>
  </si>
  <si>
    <t>Motinos instinktas (Mothers‘ instinct)</t>
  </si>
  <si>
    <t>Kauliuko metimas (Breaking point)</t>
  </si>
  <si>
    <t>Šiaurietiški patogumai (Northern Comfort)</t>
  </si>
  <si>
    <t>Megalopolis (Megalopolis)</t>
  </si>
  <si>
    <t>Mažylis Nikolia pasakoja apie laimę (Petit Nicolas: Qu'est-Ce Qu'on Attend Pour Être Heureux? )</t>
  </si>
  <si>
    <t>Miauricijus Puikusis (Amazing Maurice)</t>
  </si>
  <si>
    <t>Petsi Iš Argo (Argonuts)</t>
  </si>
  <si>
    <t>Greiti ir pūkuoti (Rally Road Racers)</t>
  </si>
  <si>
    <t>Detektyvas Sanis (Inspector Sun and the curse of the black widow)</t>
  </si>
  <si>
    <t>Tiesiog sėkmė (Coup de chance)</t>
  </si>
  <si>
    <t>Suspirija (Suspiria)</t>
  </si>
  <si>
    <t>Adastra Cinema Total</t>
  </si>
  <si>
    <t>Niko. Už Šiaurės pašvaistės (Niko: Beyond The Northern Lights)</t>
  </si>
  <si>
    <t>4 dienos iki Kalėdų (SuperKlaus)</t>
  </si>
  <si>
    <t>Išdykusios letenos. Dingę augintiniai (Grace And Pedro: Pets To The Rescue)</t>
  </si>
  <si>
    <t>Didžiosios lenktynės. Audi vs. Lancia (Race for Glory)</t>
  </si>
  <si>
    <t>Čia (Here)</t>
  </si>
  <si>
    <t>Egzorcizmas (The Exorcism)</t>
  </si>
  <si>
    <t>Raganosis Rino (Thabo and the Rhino Case)</t>
  </si>
  <si>
    <t>Kitąmet tuo pačiu laiku (This Time Next Year)</t>
  </si>
  <si>
    <t>Savaitgalis Taipėjuje (Weekend in Taipei)</t>
  </si>
  <si>
    <t>Narsieji gelbėtojai (Combat Wombat: Back 2 Back)</t>
  </si>
  <si>
    <t>Psichopato bučinys (Woman Of The Hour)</t>
  </si>
  <si>
    <t>Paslapčių traukinys (A Mystery on the Cattle Hill Express)</t>
  </si>
  <si>
    <t>Kažkas ten yra (Something in the Water)</t>
  </si>
  <si>
    <t>Hana monstrų pasaulyje (Hanna And The Monsters)</t>
  </si>
  <si>
    <t>O, Paryžiau! (Paris Paradis)</t>
  </si>
  <si>
    <t>Vorai (Sting)</t>
  </si>
  <si>
    <t>Reiganas (Reagan)</t>
  </si>
  <si>
    <t>Femme (Femme)</t>
  </si>
  <si>
    <t>Nakties skerdikas (Wake Up)</t>
  </si>
  <si>
    <t>Laisvo elgesio šeimynėlė (The Radleys)</t>
  </si>
  <si>
    <t>Dabar ir visada (Here Now)</t>
  </si>
  <si>
    <t>Kentervilio pilies vaiduoklis (The Canterville Ghost)</t>
  </si>
  <si>
    <t>After. Fanams (Beyond After)</t>
  </si>
  <si>
    <t>Palikimas (Treasure)</t>
  </si>
  <si>
    <t>Šėtono garbintojai (Lord of Misrule)</t>
  </si>
  <si>
    <t>Garsų pasaulio įrašai Total</t>
  </si>
  <si>
    <t>Priscilla (Priscilla)</t>
  </si>
  <si>
    <t>Interesų zona (The Zone of Interest)</t>
  </si>
  <si>
    <t>Kaimiečiai (Chlopi)</t>
  </si>
  <si>
    <t>Kryčio anatomija (Anatomy of a Fall)</t>
  </si>
  <si>
    <t>Ryuichi Sakamoto | Opusas (Ryuichi Sakamoto | Opus)</t>
  </si>
  <si>
    <t>Geležiniai gniaužtai (The Iron Claw)</t>
  </si>
  <si>
    <t>Monstras (Monster)</t>
  </si>
  <si>
    <t>5½ meilės istorijos viename Vilniaus bute (Five and a Half Love Stories in an Apartment in Vilnius, Lithuania)</t>
  </si>
  <si>
    <t>Praėję gyvenimai (Past lives)</t>
  </si>
  <si>
    <t>Tu man nieko neprimeni (Tu man nieko neprimeni)</t>
  </si>
  <si>
    <t>Sapnų scenarijus (Dream Scenario)</t>
  </si>
  <si>
    <t>Mėnesinės (Periodical)</t>
  </si>
  <si>
    <t>Blogis (ne)egzistuoja (Evil does not exist)</t>
  </si>
  <si>
    <t>Meilė, melas, kraujas (Love Lies Bleeding)</t>
  </si>
  <si>
    <t>Metai buvo sunkūs (Une année difficile)</t>
  </si>
  <si>
    <t>Kalėjimo prižiūrėtoja (Vogter)</t>
  </si>
  <si>
    <t>Mylimiausias mano pyragas (Keyke mahboobe man)</t>
  </si>
  <si>
    <t>Žalia siena (Zielona granica)</t>
  </si>
  <si>
    <t>Aš čia kapitonas (Io Capitano)</t>
  </si>
  <si>
    <t>Titina Šiaurės ašigalyje (Titina)</t>
  </si>
  <si>
    <t>Labirintai (Pasagges)</t>
  </si>
  <si>
    <t>Gera mergaitė (Babygirl)</t>
  </si>
  <si>
    <t>How to Have Sex (How to Have Sex)</t>
  </si>
  <si>
    <t>Įpėdinis (Le successeur)</t>
  </si>
  <si>
    <t>Vesper (Vesper )</t>
  </si>
  <si>
    <t>Kaupikai (Hoard)</t>
  </si>
  <si>
    <t>Rose Namajunas: Aš esu čempionė (Thug Rose)</t>
  </si>
  <si>
    <t>Šventasis pagrobimas (Rapito)</t>
  </si>
  <si>
    <t>Kryžkelė (Crossing)</t>
  </si>
  <si>
    <t>Delinkventai (Los delincuentes)</t>
  </si>
  <si>
    <t>Po saulės (After sun)</t>
  </si>
  <si>
    <t>Viskas bus kitaip (Everything Will Change)</t>
  </si>
  <si>
    <t>Quo vadis, Aida? (Quo vadis, Aida?)</t>
  </si>
  <si>
    <t>Paskutinis šokis (Last Dance)</t>
  </si>
  <si>
    <t>Tikroji priežastis (Explanation for everything)</t>
  </si>
  <si>
    <t>Tapytoja ir vagis (Kunstneren og tyven)</t>
  </si>
  <si>
    <t>Gerasis bosas (El Buen Patrón)</t>
  </si>
  <si>
    <t>Meile mano (Love Life)</t>
  </si>
  <si>
    <t>Suteik man sparnus (Donne moi des Ailes)</t>
  </si>
  <si>
    <t>Svečiuose (Gæsterne)</t>
  </si>
  <si>
    <t>Vampyriukas (Petit vampire)</t>
  </si>
  <si>
    <t>Parazitas (Gisaengchung)</t>
  </si>
  <si>
    <t>Begalybė (L’immensita)</t>
  </si>
  <si>
    <t>Rūkymas sukelia kosulį (Smoking Causes Coughing)</t>
  </si>
  <si>
    <t>Toro (Mandibules)</t>
  </si>
  <si>
    <t>Aklas gluosnis, mieganti  moteris (Blind Willow, Sleeping Woman)</t>
  </si>
  <si>
    <t>Piligrimai (Piligrimai)</t>
  </si>
  <si>
    <t>Ties virimo riba (Boiling Point)</t>
  </si>
  <si>
    <t>Europos kinas Total</t>
  </si>
  <si>
    <t>Sesės (Sesės)</t>
  </si>
  <si>
    <t>Po mokyklos Total</t>
  </si>
  <si>
    <t>Puikios dienos (Perfect days)</t>
  </si>
  <si>
    <t>Partenopė (Parthenope)</t>
  </si>
  <si>
    <t>Chimera (La Chimera)</t>
  </si>
  <si>
    <t>Atmintis (Memory)</t>
  </si>
  <si>
    <t>Meilės prigimtis (Simple comme Sylvain)</t>
  </si>
  <si>
    <t>Kai ateina ruduo (When Fall Is Coming)</t>
  </si>
  <si>
    <t>Liepsnojantis dangus (Roter Himmel)</t>
  </si>
  <si>
    <t>Gyvūnų karalystė (Le règne animal)</t>
  </si>
  <si>
    <t>Keliautojos poreikiai (Yeohaengjaui pilyo)</t>
  </si>
  <si>
    <t>Nukritę lapai (Kuolleet lehdet)</t>
  </si>
  <si>
    <t>Saldi rytinė pakrantė (The Sweet East)</t>
  </si>
  <si>
    <t>Legua (Légua)</t>
  </si>
  <si>
    <t>Jausmas, kad laikas ką nors daryti jau praėjo (The Feeling That the Time for Doing Something Has Passed)</t>
  </si>
  <si>
    <t>Muzika (Music )</t>
  </si>
  <si>
    <t>Apie sausą žolę (Kuru Otlar Üstüne)</t>
  </si>
  <si>
    <t>Mano nusikaltimas (Mon crime)</t>
  </si>
  <si>
    <t>Šešėlių pėdsakais (Ghost Trail)</t>
  </si>
  <si>
    <t>Kritinė zona (Mantagheye bohrani)</t>
  </si>
  <si>
    <t>Club zero (Club zero)</t>
  </si>
  <si>
    <t>Ingeborga Bachmann. Kelionė į dykumą (Ingeborg Bachmann – Reise In Die Wüste)</t>
  </si>
  <si>
    <t>Sugrįžimas į Seulą (Retour à Séoul)</t>
  </si>
  <si>
    <t>A-One Films Total</t>
  </si>
  <si>
    <t>Pilietinis karas (Civil War)</t>
  </si>
  <si>
    <t>Keliantis siaubą 3 (Terrifier 3)</t>
  </si>
  <si>
    <t>Grafas Montekristas (The Count of Monte-Cristo)</t>
  </si>
  <si>
    <t>Trys muškietininkai: Miledi (The Three Musketeers: Milady)</t>
  </si>
  <si>
    <t>Žvėriška prigimtis (In A Violent Nature)</t>
  </si>
  <si>
    <t>Dogmenas (DogMan)</t>
  </si>
  <si>
    <t>Šventųjų ir nusidėjėlių žemėje (In the Land of Saints and Sinners)</t>
  </si>
  <si>
    <t>Juodoji kanarėlė (Canary Black)</t>
  </si>
  <si>
    <t>Bolero (Bolero)</t>
  </si>
  <si>
    <t>Banginis (The Whale)</t>
  </si>
  <si>
    <t>Laisvės garsas (Sound of Freedom)</t>
  </si>
  <si>
    <t>Blur: To The End (Blur: To The End)</t>
  </si>
  <si>
    <t>Ypatingieji (Hors normes )</t>
  </si>
  <si>
    <t>Katytė ir aš (Cat's Life)</t>
  </si>
  <si>
    <t>Theatrical Film Distribution Total</t>
  </si>
  <si>
    <t>Paskutinė Froido sesija (Freud's Last Session)</t>
  </si>
  <si>
    <t>Marija Montesori (La nouvelle femme)</t>
  </si>
  <si>
    <t>Daaaaaali! (Daaaaaali!)</t>
  </si>
  <si>
    <t>Lincesa. Miško princesė (Lincessa. The Silences Of The Forest)</t>
  </si>
  <si>
    <t>Viltingas rytojus (There’s Still Tomorrow)</t>
  </si>
  <si>
    <t>Bernadeta (Bernadette)</t>
  </si>
  <si>
    <t>Stebuklų knyga (La chambre des merveilles)</t>
  </si>
  <si>
    <t>Vizijos (Visions)</t>
  </si>
  <si>
    <t>Meilės laivas (La petite vadrouille)</t>
  </si>
  <si>
    <t>Apsinuoginusi mūza (Bonnard: Pierre &amp; Marthe)</t>
  </si>
  <si>
    <t>Oho! (Wahou!)</t>
  </si>
  <si>
    <t>Ponas Bleikas jūsų paslaugoms (Complètement cramé)</t>
  </si>
  <si>
    <t>Abipusis sutikimas (Consent)</t>
  </si>
  <si>
    <t>Mano Marčelas (Marcello Mio)</t>
  </si>
  <si>
    <t>Rūmai (The Palace)</t>
  </si>
  <si>
    <t>Elfų kerštas (There's Something in the Barn)</t>
  </si>
  <si>
    <t>Best Film Total</t>
  </si>
  <si>
    <t>Hit Man (Hit Man )</t>
  </si>
  <si>
    <t>Tylioji brolija (The Order)</t>
  </si>
  <si>
    <t>Horizontas 1 dalis (Horizon an American Saga Part 1)</t>
  </si>
  <si>
    <t>Blogio šalis (Land of Bad)</t>
  </si>
  <si>
    <t>Gobšuoliai (Greedy People)</t>
  </si>
  <si>
    <t>Arkadija (Arcadia)</t>
  </si>
  <si>
    <t>Atpildas (Absolution)</t>
  </si>
  <si>
    <t>Tylos valanda (The Silent Hour)</t>
  </si>
  <si>
    <t>Travolta Total</t>
  </si>
  <si>
    <t>Tikri farai (Tikri farai)</t>
  </si>
  <si>
    <t>All screens Total</t>
  </si>
  <si>
    <t>Istorija apie drugelį (Butterfly Tale)</t>
  </si>
  <si>
    <t>Mano draugas pingvinas (My Penguin friend)</t>
  </si>
  <si>
    <t>Pragaro vaikis: sukčius (Hellboy: The Crooked man)</t>
  </si>
  <si>
    <t>Paklusnumo žaidimai (Subservience)</t>
  </si>
  <si>
    <t>Pakilimas (Elevation)</t>
  </si>
  <si>
    <t>Vaikis žudo pasaulį (Boy Kills World)</t>
  </si>
  <si>
    <t>Baltic Content Media Total</t>
  </si>
  <si>
    <t>Pažadėtoji žemė (Bastarden)</t>
  </si>
  <si>
    <t>Viena vasara (Le temps d'un été)</t>
  </si>
  <si>
    <t>Magiškos gyvūnų Kalėdos (Le Grand Noël des Animaux)</t>
  </si>
  <si>
    <t>Šokių karalienė (Dancing Queen)</t>
  </si>
  <si>
    <t>Praeitą vasarą (L’Ete Dernier)</t>
  </si>
  <si>
    <t>Didieji planetos sergėtojai (Les gardiennes de la planete)</t>
  </si>
  <si>
    <t>Tiesiog super! (Helt super)</t>
  </si>
  <si>
    <t>Mūsų svajonės (We Have a Dream)</t>
  </si>
  <si>
    <t>Oho! Žinutė iš kosmoso (Wow! Message from Space)</t>
  </si>
  <si>
    <t>Jaunasis vadas Vinetu (Der junge Häuptling Winnetou)</t>
  </si>
  <si>
    <t>Tegul prasideda šokiai (Empieza el baile)</t>
  </si>
  <si>
    <t>Aš esu Zlatanas (Jag är Zlatan)</t>
  </si>
  <si>
    <t>Kur dingo Ana Frank? (Where Is Anne Frank)</t>
  </si>
  <si>
    <t>Nesiilsėkite ramybėje (Håndtering av udøde)</t>
  </si>
  <si>
    <t>Gimtadienis (Birthday Girl)</t>
  </si>
  <si>
    <t>Zoja ir Audra (Tempête)</t>
  </si>
  <si>
    <t>Bloga nuo savęs ( Syk Pike)</t>
  </si>
  <si>
    <t>Katakas. Kelionė į ledynų kraštą (Katak: The Brave Beluga)</t>
  </si>
  <si>
    <t>Kometa Mumių šalyje (Muumipeikko ja pyrstötähti)</t>
  </si>
  <si>
    <t>Dar po vieną (Druk)</t>
  </si>
  <si>
    <t>Estinfilm Total</t>
  </si>
  <si>
    <t>Apverstas bokštas (Tagurpidi torn)</t>
  </si>
  <si>
    <t>Larsas yra LOL (Lars er LOL)</t>
  </si>
  <si>
    <t>Tamsta Varlius (Meester Kikker)</t>
  </si>
  <si>
    <t>Net ir pelės keliauja į dangų (I mysi patrí do nebe)</t>
  </si>
  <si>
    <t>Lenos jūra (Zeevonk)</t>
  </si>
  <si>
    <t>Gyvūnas (Animal)</t>
  </si>
  <si>
    <t>Vištienos Lindai! (Linda veut du poulet!)</t>
  </si>
  <si>
    <t>Arčiau debesų (Cloudboy)</t>
  </si>
  <si>
    <t>Gauja (Smecka)</t>
  </si>
  <si>
    <t>Bintė (Binti)</t>
  </si>
  <si>
    <t>Jokūbas, Mimi ir kalbantys šunys (Jekabs, Mimmi un runajosie suni)</t>
  </si>
  <si>
    <t>Mūsų namai (Where We Belong)</t>
  </si>
  <si>
    <t>Mano mama gorila (Apstjärnan)</t>
  </si>
  <si>
    <t>Aš niekada neverkiu (Jak Najdalej Stad)</t>
  </si>
  <si>
    <t>Atsargiai, ragana (Zlogonje)</t>
  </si>
  <si>
    <t>žeme, stop (stop-zemlia)</t>
  </si>
  <si>
    <t>Skalvijos kino centras Total</t>
  </si>
  <si>
    <t>Broliai lokiai: laiko kilpa (Boonie Bears: Time Twist)</t>
  </si>
  <si>
    <t>What the Finn – Summer of Surprises (Kannawoniwasein!) (What the Finn – Summer of Surprises (Kannawoniwasein!))</t>
  </si>
  <si>
    <t>Misija: Linksmybių mokykla langweiligste Schule der Welt) (Die langweiligste Schule der Welt)</t>
  </si>
  <si>
    <t>Chaoso seserys ir pingvinas Polas (Die Chaosschwestern und Pinguin Paul)</t>
  </si>
  <si>
    <t>Mikė Pūkuotukas: Kraujas ir medus 2 (Winnie the Pooh: Blood and Honey 2)</t>
  </si>
  <si>
    <t>Kalėdos Batsiuvių gatvėje (Christmas on Cobbler Street)</t>
  </si>
  <si>
    <t>Paryžietė (Rue des dames)</t>
  </si>
  <si>
    <t>Sonne und Beton (Sun and Concrete)</t>
  </si>
  <si>
    <t>Unlimited Media OÜ Total</t>
  </si>
  <si>
    <t>Mamutų medžioklė (Mamutų medžioklė)</t>
  </si>
  <si>
    <t>Pirties seserys (Savvusanna sõsarad)</t>
  </si>
  <si>
    <t>Mažojo Nikolia lobis (Le Trésor du Petit Nicolas)</t>
  </si>
  <si>
    <t>Kino pasaka Total</t>
  </si>
  <si>
    <t>Duobėje (Duobėje)</t>
  </si>
  <si>
    <t>Maobori company Total</t>
  </si>
  <si>
    <t>Kovotojas (Strijder)</t>
  </si>
  <si>
    <t>Stebuklinga šviesa (Tonda, Slávka a kouzelné svetlo)</t>
  </si>
  <si>
    <t>Žaidimų aikštelė (Un monde)</t>
  </si>
  <si>
    <t>Smalsusis Tobis (Checker Tobi und die Reise zu den fliegenden Flüssen)</t>
  </si>
  <si>
    <t>Nepaprasta vasara su Tesa (Mijn bijzonder rare week met Tess)</t>
  </si>
  <si>
    <t>Roka keičia pasaulį (Rocca verändert die welt)</t>
  </si>
  <si>
    <t>Rytoj kažkur prie jūros (Morgen irgendwo am meer)</t>
  </si>
  <si>
    <t>Falkonai (Víti í Vestmannaeyjum)</t>
  </si>
  <si>
    <t>Nenormali (Psychobitch)</t>
  </si>
  <si>
    <t>Vyriškumo pamokos (Un vrai bonhomme)</t>
  </si>
  <si>
    <t>Kovotoja (Vechtmeisje)</t>
  </si>
  <si>
    <t>Viskas įmanoma (Jippie No More)</t>
  </si>
  <si>
    <t>Kosminis vaikis (Space boy)</t>
  </si>
  <si>
    <t>Mažoji Klara (Kutoppen)</t>
  </si>
  <si>
    <t>Sumautas Bornholmas (Fucking Bornholm )</t>
  </si>
  <si>
    <t>Įsimylėjęs Orfėjas (Orfhea in love)</t>
  </si>
  <si>
    <t>Mažosios Klaros Kalėdos (Jul pa kuttopen)</t>
  </si>
  <si>
    <t>KC Garsas Total</t>
  </si>
  <si>
    <t>Nežinomais takais (Sur les chemins noirs)</t>
  </si>
  <si>
    <t>Geriausi mūsų metai (Gli anni più belli)</t>
  </si>
  <si>
    <t>Žiogas ir Antuanetė (Cricket &amp; Antoinette)</t>
  </si>
  <si>
    <t>Ramenai (Ramen Teh)</t>
  </si>
  <si>
    <t>Les Misérables. Vargdieniai (Les Misérables)</t>
  </si>
  <si>
    <t>Greta Garbo Films Total</t>
  </si>
  <si>
    <t>Čiulbanti siela (Čiulbanti siela)</t>
  </si>
  <si>
    <t>Vienuolis ir ginklas (The Monk and the Gun)</t>
  </si>
  <si>
    <t>Banelė ir Adama (Banel &amp; Adama)</t>
  </si>
  <si>
    <t>Dahomėja (Dahomey)</t>
  </si>
  <si>
    <t>Samsara (Samsara)</t>
  </si>
  <si>
    <t>Taip toliau Total</t>
  </si>
  <si>
    <t>Kalėdų eglutės gyvenimas ir mirtis (Kalėdų eglutės gyvenimas ir mirtis)</t>
  </si>
  <si>
    <t>Zero Copy Total</t>
  </si>
  <si>
    <t>69 išpažintis (69 išpažintis)</t>
  </si>
  <si>
    <t>Mental machinery Total</t>
  </si>
  <si>
    <t>Islandija: paklydę dykumoje (Islandija: paklydę dykumoje)</t>
  </si>
  <si>
    <t>Špikis Total</t>
  </si>
  <si>
    <t>Rašytojas (The Writer)</t>
  </si>
  <si>
    <t>Naratyvas Total</t>
  </si>
  <si>
    <t>Paslaptis (Paslaptis)</t>
  </si>
  <si>
    <t>Zero Zone (Zero Zone)</t>
  </si>
  <si>
    <t>Artbox Total</t>
  </si>
  <si>
    <t>Čiurlionis AI (Čiurlionis AI)</t>
  </si>
  <si>
    <t>Marijos tyla (Marijas Klusums)</t>
  </si>
  <si>
    <t>Broom Films Total</t>
  </si>
  <si>
    <t>Homo Sovieticus (Homo Sovieticus)</t>
  </si>
  <si>
    <t>Monoklis Total</t>
  </si>
  <si>
    <t>Karta.EU (Karta.EU)</t>
  </si>
  <si>
    <t>Studio Nominum Total</t>
  </si>
  <si>
    <t>Ernestas ir Selestina: Kelionė į Šaradiją (Ernest et Célestine: Le voyage en Charabie)</t>
  </si>
  <si>
    <t>Sielų aukcionas. Neįtikėtina Auroros Mardiganian istorija (Sielų aukcionas. Neįtikėtina Auroros Mardiganian istorija)</t>
  </si>
  <si>
    <t>Broom Films Total</t>
  </si>
  <si>
    <t>Mano laisvė (Mana Brīvība)</t>
  </si>
  <si>
    <t>Išgyventi vasarą (Išgyventi vasarą)</t>
  </si>
  <si>
    <t>M-Films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</si>
</sst>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\ &quot;€&quot;"/>
    <numFmt numFmtId="166" formatCode="yyyy/mm/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auto="1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0" borderId="2" xfId="0" applyNumberFormat="1" applyBorder="1"/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left" vertical="center"/>
    </xf>
    <xf numFmtId="165" fontId="0" fillId="2" borderId="8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65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3" fontId="0" fillId="0" borderId="1" xfId="0" applyNumberFormat="1" applyBorder="1"/>
    <xf numFmtId="166" fontId="0" fillId="0" borderId="0" xfId="0" applyNumberFormat="1"/>
    <xf numFmtId="166" fontId="2" fillId="0" borderId="6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0" fillId="2" borderId="8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wrapText="1"/>
    </xf>
    <xf numFmtId="165" fontId="3" fillId="0" borderId="0" xfId="0" applyNumberFormat="1" applyFont="1"/>
    <xf numFmtId="3" fontId="3" fillId="0" borderId="0" xfId="0" applyNumberFormat="1" applyFont="1"/>
    <xf numFmtId="166" fontId="3" fillId="0" borderId="0" xfId="0" applyNumberFormat="1" applyFont="1"/>
    <xf numFmtId="10" fontId="3" fillId="0" borderId="0" xfId="0" applyNumberFormat="1" applyFont="1"/>
    <xf numFmtId="10" fontId="0" fillId="0" borderId="0" xfId="0" applyNumberFormat="1"/>
  </cellXfs>
  <cellStyles count="1">
    <cellStyle name="Normal" xfId="0" builtinId="0"/>
  </cellStyles>
  <dxfs count="153">
    <dxf>
      <numFmt numFmtId="3" formatCode="#,##0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6" formatCode="yyyy/mm/dd;@"/>
      <fill>
        <patternFill>
          <fgColor indexed="64"/>
          <bgColor indexed="65"/>
        </patternFill>
      </fill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5" formatCode="#,##0\ &quot;€&quot;"/>
      <fill>
        <patternFill>
          <fgColor indexed="64"/>
          <bgColor indexed="65"/>
        </patternFill>
      </fill>
      <alignment horizontal="righ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 textRotation="0" wrapText="0" indent="0" justifyLastLine="0" shrinkToFit="0" readingOrder="0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center" vertical="center"/>
      <border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ill>
        <patternFill>
          <fgColor indexed="64"/>
          <bgColor indexed="65"/>
        </patternFill>
      </fill>
      <alignment horizontal="right" vertical="center"/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indexed="65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165" formatCode="#,##0\ &quot;€&quot;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auto="1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numFmt numFmtId="166" formatCode="yyyy/mm/dd;@"/>
    </dxf>
    <dxf>
      <numFmt numFmtId="14" formatCode="0.00%"/>
    </dxf>
    <dxf>
      <numFmt numFmtId="14" formatCode="0.00%"/>
    </dxf>
    <dxf>
      <numFmt numFmtId="3" formatCode="#,##0"/>
    </dxf>
    <dxf>
      <numFmt numFmtId="165" formatCode="#,##0\ &quot;€&quot;"/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font>
        <b/>
        <charset val="186"/>
      </font>
    </dxf>
    <dxf>
      <numFmt numFmtId="2" formatCode="0.00"/>
    </dxf>
    <dxf>
      <numFmt numFmtId="1" formatCode="0"/>
    </dxf>
    <dxf>
      <numFmt numFmtId="2" formatCode="0.0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  <dxf>
      <font>
        <b/>
        <charset val="186"/>
      </font>
    </dxf>
    <dxf>
      <numFmt numFmtId="3" formatCode="#,##0"/>
    </dxf>
    <dxf>
      <numFmt numFmtId="3" formatCode="#,##0"/>
    </dxf>
    <dxf>
      <numFmt numFmtId="2" formatCode="0.00"/>
    </dxf>
    <dxf>
      <numFmt numFmtId="3" formatCode="#,##0"/>
    </dxf>
    <dxf>
      <numFmt numFmtId="2" formatCode="0.0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Pajam</a:t>
            </a:r>
            <a:r>
              <a:rPr lang="en-US"/>
              <a:t>os (GBO)</a:t>
            </a:r>
            <a:r>
              <a:rPr lang="lt-LT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Suvestinė!$E$10</c:f>
              <c:strCache>
                <c:ptCount val="1"/>
                <c:pt idx="0">
                  <c:v>Pajamos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CE8B-49ED-BDF6-8B6D44F33E9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CE8B-49ED-BDF6-8B6D44F33E9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CE8B-49ED-BDF6-8B6D44F33E9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CE8B-49ED-BDF6-8B6D44F33E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Suvestinė!$E$11:$E$14</c:f>
              <c:numCache>
                <c:formatCode>0.00</c:formatCode>
                <c:ptCount val="4"/>
                <c:pt idx="0">
                  <c:v>20.545999999999999</c:v>
                </c:pt>
                <c:pt idx="1">
                  <c:v>12.119</c:v>
                </c:pt>
                <c:pt idx="2">
                  <c:v>64.489000000000004</c:v>
                </c:pt>
                <c:pt idx="3">
                  <c:v>2.8460000000000001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E8B-49ED-BDF6-8B6D44F33E93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Žiūrov</a:t>
            </a:r>
            <a:r>
              <a:rPr lang="en-US"/>
              <a:t>ai</a:t>
            </a:r>
            <a:r>
              <a:rPr lang="en-US" baseline="0"/>
              <a:t> (ADM) </a:t>
            </a:r>
            <a:r>
              <a:rPr lang="lt-LT"/>
              <a:t>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Suvestinė!$F$10</c:f>
              <c:strCache>
                <c:ptCount val="1"/>
                <c:pt idx="0">
                  <c:v>Žiūrovų skaičius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6E45-4A22-BD67-C24553893435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6E45-4A22-BD67-C24553893435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6E45-4A22-BD67-C24553893435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6E45-4A22-BD67-C2455389343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Suvestinė!$F$11:$F$14</c:f>
              <c:numCache>
                <c:formatCode>0.00</c:formatCode>
                <c:ptCount val="4"/>
                <c:pt idx="0">
                  <c:v>22.085000000000001</c:v>
                </c:pt>
                <c:pt idx="1">
                  <c:v>10.654999999999999</c:v>
                </c:pt>
                <c:pt idx="2">
                  <c:v>64.691000000000003</c:v>
                </c:pt>
                <c:pt idx="3">
                  <c:v>2.5680000000000001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E45-4A22-BD67-C24553893435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15</xdr:row>
      <xdr:rowOff>180975</xdr:rowOff>
    </xdr:from>
    <xdr:ext cx="4286249" cy="2409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C6885E-647C-4130-9CC5-6724F36EF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30</xdr:row>
      <xdr:rowOff>104775</xdr:rowOff>
    </xdr:from>
    <xdr:ext cx="4333875" cy="2495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93700B-D533-4FE3-B1B3-C0733F20B7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F0D362B-D73D-49D3-9FAC-3BD17DF63FB3}" name="Table1" displayName="Table1" ref="B10:G15" totalsRowCount="1" headerRowDxfId="152">
  <autoFilter ref="B10:G14" xr:uid="{00000000-0009-0000-0100-000001000000}"/>
  <tableColumns count="6">
    <tableColumn id="1" xr3:uid="{FFBF6BB4-9674-49EF-B7DD-C566853A6C42}" name="Kategorija" totalsRowLabel="Total"/>
    <tableColumn id="2" xr3:uid="{917940BA-E000-4841-A65E-EA9AF54FCA7A}" name="Pajamos" totalsRowFunction="sum" dataDxfId="151" totalsRowDxfId="150"/>
    <tableColumn id="3" xr3:uid="{E6C751EE-BEC9-485A-AAFE-0D46CE574533}" name="Žiūrovų skaičius" totalsRowFunction="sum" dataDxfId="149" totalsRowDxfId="148"/>
    <tableColumn id="4" xr3:uid="{29BB9AC3-4027-4D81-ADB2-B130B16EE1CF}" name="Pajamos %" totalsRowFunction="sum" dataDxfId="147" totalsRowDxfId="146"/>
    <tableColumn id="5" xr3:uid="{2F1D19AA-E836-49A1-A780-84084606BD4F}" name="Žiūrovų skaičius %" totalsRowFunction="sum" dataDxfId="145" totalsRowDxfId="144"/>
    <tableColumn id="6" xr3:uid="{8E0DEB21-D884-4949-84E8-D1BE782966C8}" name="Filmų skaičius" totalsRowFunction="sum" totalsRowDxfId="14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9C1B339-E855-419E-B843-3B858B35992B}" name="Table17" displayName="Table17" ref="B2:C7" totalsRowShown="0" headerRowDxfId="142">
  <autoFilter ref="B2:C7" xr:uid="{33189579-38D4-4F90-A4D3-5DC42EA940D1}"/>
  <tableColumns count="2">
    <tableColumn id="1" xr3:uid="{1D0E8589-DD72-419B-97FE-2EE72E6ABF0B}" name="Rodiklis"/>
    <tableColumn id="2" xr3:uid="{7691CE56-5EB7-4D12-A804-CA28CB3833C6}" name="Reikšmė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0A6499C-EC59-410F-B6A2-ED835F0278AB}" name="Table18" displayName="Table18" ref="A47:G85" totalsRowCount="1" headerRowDxfId="141">
  <autoFilter ref="A47:G84" xr:uid="{49569EC1-02CD-4A9F-8BE9-723492F99BDC}"/>
  <sortState xmlns:xlrd2="http://schemas.microsoft.com/office/spreadsheetml/2017/richdata2" ref="A48:G84">
    <sortCondition descending="1" ref="C48:C84"/>
  </sortState>
  <tableColumns count="7">
    <tableColumn id="7" xr3:uid="{83B4A3FB-B12D-4C17-B099-AFFA6E1E448D}" name="Eil. nr" totalsRowLabel="Total">
      <calculatedColumnFormula>IF(B48&lt;&gt;"",ROWS($B$48:B48),"")</calculatedColumnFormula>
    </tableColumn>
    <tableColumn id="1" xr3:uid="{3AF9AFF8-F166-472C-9185-52A15A039590}" name="Platintojas"/>
    <tableColumn id="2" xr3:uid="{63C4E56F-1DC3-4EBF-A1DF-127A6EA02848}" name="Pajamos" totalsRowFunction="sum" dataDxfId="140" totalsRowDxfId="139"/>
    <tableColumn id="3" xr3:uid="{9F6B347F-1083-4425-8A82-D44F5CDE52CB}" name="Žiūrovų skaičius" totalsRowFunction="sum" dataDxfId="138" totalsRowDxfId="137"/>
    <tableColumn id="4" xr3:uid="{74B458B6-1E33-4962-9BDD-6B33A0F46E76}" name="Filmų skaičius" totalsRowFunction="sum"/>
    <tableColumn id="5" xr3:uid="{EAE61DB0-9685-48CE-A2EC-4EB7369E9533}" name="Pajamos %" totalsRowFunction="sum" dataDxfId="136" totalsRowDxfId="135"/>
    <tableColumn id="6" xr3:uid="{CCDB957C-A8FC-4884-9270-B6C78D43EE59}" name="Žiūrovų skaičius %" totalsRowFunction="sum" dataDxfId="1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2DFB59A-DCD2-40D1-9AC7-9234F4F80DCC}" name="Table21" displayName="Table21" ref="A89:F99" totalsRowShown="0" headerRowDxfId="133">
  <autoFilter ref="A89:F99" xr:uid="{EEFF2FD6-75F9-4E20-89DF-C227C5374B44}"/>
  <tableColumns count="6">
    <tableColumn id="7" xr3:uid="{375E6E29-B5C3-4734-BADC-A6043FFA58F7}" name="Eil. Nr."/>
    <tableColumn id="1" xr3:uid="{49641B24-F5B2-4439-9503-DA680279317D}" name="Filmo pavadinimas"/>
    <tableColumn id="3" xr3:uid="{DB0AC11C-5F71-4F5D-978B-F1E9D24F5C2A}" name="Pajamos " dataDxfId="132"/>
    <tableColumn id="4" xr3:uid="{1FEEE652-6090-4ED1-8FFC-FE0AB74D328D}" name="Žiūrovų skaičius" dataDxfId="131"/>
    <tableColumn id="5" xr3:uid="{A090CBBF-AC60-4580-82F1-A7986F531F78}" name="Premjeros data" dataDxfId="130"/>
    <tableColumn id="6" xr3:uid="{0F158F53-6B59-4DB5-BA13-BE81253D9E2A}" name="Platintojas" dataDxfId="12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B146A04-B1EC-4A5D-A805-6E72962BB202}" name="Table19" displayName="Table19" ref="A1:G432" totalsRowShown="0">
  <autoFilter ref="A1:G432" xr:uid="{3B146A04-B1EC-4A5D-A805-6E72962BB202}"/>
  <tableColumns count="7">
    <tableColumn id="1" xr3:uid="{D8CFBF51-49D3-4552-86AC-D762D7C1C0B4}" name="Platintojas"/>
    <tableColumn id="2" xr3:uid="{92B21B8B-2A4D-4423-80D0-6AE8F27CF15A}" name="Filmo pavadinimas"/>
    <tableColumn id="3" xr3:uid="{174D388B-88AF-4CBE-B955-D2A3BB83476F}" name="Pajamos " dataDxfId="128"/>
    <tableColumn id="4" xr3:uid="{2F15CBFE-B1C2-4C1F-8DC2-A541171A5894}" name="Žiūrovų skaičius" dataDxfId="127"/>
    <tableColumn id="5" xr3:uid="{B0D77992-DF7A-4D5E-8041-051281A90EA1}" name="Pajamos %" dataDxfId="126">
      <calculatedColumnFormula>_xlfn.PERCENTOF(C2,_2024[[#Totals],[Pajamos]])</calculatedColumnFormula>
    </tableColumn>
    <tableColumn id="6" xr3:uid="{41982896-FB06-44B9-B9C2-917E3AEB9CCF}" name="Žiūrovų skaičius %" dataDxfId="125">
      <calculatedColumnFormula>_xlfn.PERCENTOF(D2,_2024[[#Totals],[Žiūrovų skaičius]])</calculatedColumnFormula>
    </tableColumn>
    <tableColumn id="7" xr3:uid="{B60018E2-230A-45D3-90B0-CCAB1847DCEA}" name="Premjeros data" dataDxfId="1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24" displayName="_2024" ref="A5:I400" totalsRowCount="1" headerRowDxfId="123" dataDxfId="121" headerRowBorderDxfId="122" tableBorderDxfId="120">
  <autoFilter ref="A5:I399" xr:uid="{00000000-0009-0000-0100-000001000000}"/>
  <sortState xmlns:xlrd2="http://schemas.microsoft.com/office/spreadsheetml/2017/richdata2" ref="A6:I399">
    <sortCondition descending="1" ref="E6:E399"/>
  </sortState>
  <tableColumns count="9">
    <tableColumn id="1" xr3:uid="{00000000-0010-0000-0000-000001000000}" name="Eil. Nr." totalsRowLabel="Total" dataDxfId="119">
      <calculatedColumnFormula>IF(B6&lt;&gt;"",ROWS($B$6:B6),"")</calculatedColumnFormula>
    </tableColumn>
    <tableColumn id="2" xr3:uid="{00000000-0010-0000-0000-000002000000}" name="Filmo pavadinimas" totalsRowFunction="count" dataDxfId="118"/>
    <tableColumn id="9" xr3:uid="{00000000-0010-0000-0000-000009000000}" name="Filmo pavadinimas originalo kalba" dataDxfId="117"/>
    <tableColumn id="3" xr3:uid="{00000000-0010-0000-0000-000003000000}" name="Kilmės šalis" dataDxfId="116" totalsRowDxfId="2"/>
    <tableColumn id="4" xr3:uid="{00000000-0010-0000-0000-000004000000}" name="Pajamos" totalsRowFunction="sum" dataDxfId="115" totalsRowDxfId="1"/>
    <tableColumn id="5" xr3:uid="{00000000-0010-0000-0000-000005000000}" name="Žiūrovų skaičius" totalsRowFunction="sum" dataDxfId="114" totalsRowDxfId="0"/>
    <tableColumn id="6" xr3:uid="{00000000-0010-0000-0000-000006000000}" name="Kopijų skaičius" dataDxfId="113"/>
    <tableColumn id="7" xr3:uid="{00000000-0010-0000-0000-000007000000}" name="Premjeros data" dataDxfId="112"/>
    <tableColumn id="8" xr3:uid="{00000000-0010-0000-0000-000008000000}" name="Platintojas" dataDxfId="11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ausis" displayName="Sausis" ref="A5:I69" totalsRowCount="1" headerRowDxfId="110" dataDxfId="108" headerRowBorderDxfId="109" tableBorderDxfId="107" totalsRowBorderDxfId="106">
  <autoFilter ref="A5:I68" xr:uid="{00000000-0009-0000-0100-000002000000}"/>
  <sortState xmlns:xlrd2="http://schemas.microsoft.com/office/spreadsheetml/2017/richdata2" ref="A6:I68">
    <sortCondition descending="1" ref="E6:E68"/>
  </sortState>
  <tableColumns count="9">
    <tableColumn id="1" xr3:uid="{00000000-0010-0000-0100-000001000000}" name="Eil. Nr." dataDxfId="105" totalsRowDxfId="104">
      <calculatedColumnFormula>IF(B6&lt;&gt;"",ROWS($B$6:B6),"")</calculatedColumnFormula>
    </tableColumn>
    <tableColumn id="2" xr3:uid="{00000000-0010-0000-0100-000002000000}" name="Filmo pavadinimas" dataDxfId="103" totalsRowDxfId="102"/>
    <tableColumn id="9" xr3:uid="{00000000-0010-0000-0100-000009000000}" name="Filmo pavadinimas originalo kalba" dataDxfId="101" totalsRowDxfId="100"/>
    <tableColumn id="3" xr3:uid="{00000000-0010-0000-0100-000003000000}" name="Kilmės šalis" dataDxfId="99" totalsRowDxfId="98"/>
    <tableColumn id="4" xr3:uid="{00000000-0010-0000-0100-000004000000}" name="Pajamos" totalsRowFunction="sum" dataDxfId="97" totalsRowDxfId="96"/>
    <tableColumn id="5" xr3:uid="{00000000-0010-0000-0100-000005000000}" name="Žiūrovų skaičius" totalsRowFunction="sum" dataDxfId="95" totalsRowDxfId="94"/>
    <tableColumn id="6" xr3:uid="{00000000-0010-0000-0100-000006000000}" name="Kopijų skaičius" dataDxfId="93" totalsRowDxfId="92"/>
    <tableColumn id="7" xr3:uid="{00000000-0010-0000-0100-000007000000}" name="Premjeros data" dataDxfId="91" totalsRowDxfId="90"/>
    <tableColumn id="8" xr3:uid="{00000000-0010-0000-0100-000008000000}" name="Platintojas" dataDxfId="89" totalsRowDxfId="8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_Vasaris" displayName="Table3_Vasaris" ref="A5:I94" totalsRowCount="1">
  <autoFilter ref="A5:I93" xr:uid="{00000000-0009-0000-0100-000003000000}"/>
  <sortState xmlns:xlrd2="http://schemas.microsoft.com/office/spreadsheetml/2017/richdata2" ref="A6:I93">
    <sortCondition descending="1" ref="E6:E93"/>
  </sortState>
  <tableColumns count="9">
    <tableColumn id="1" xr3:uid="{00000000-0010-0000-0200-000001000000}" name="Eil. Nr.">
      <calculatedColumnFormula>IF(B6&lt;&gt;"",ROWS($B$6:B6),"")</calculatedColumnFormula>
    </tableColumn>
    <tableColumn id="2" xr3:uid="{00000000-0010-0000-0200-000002000000}" name="Filmo pavadinimas"/>
    <tableColumn id="9" xr3:uid="{00000000-0010-0000-0200-000009000000}" name="Filmo pavadinimas originalo kalba" dataDxfId="87"/>
    <tableColumn id="3" xr3:uid="{00000000-0010-0000-0200-000003000000}" name="Kilmės šalis" dataDxfId="86"/>
    <tableColumn id="4" xr3:uid="{00000000-0010-0000-0200-000004000000}" name="Pajamos" totalsRowFunction="sum" dataDxfId="85" totalsRowDxfId="84"/>
    <tableColumn id="5" xr3:uid="{00000000-0010-0000-0200-000005000000}" name="Žiūrovų skaičius" totalsRowFunction="sum" totalsRowDxfId="83"/>
    <tableColumn id="6" xr3:uid="{00000000-0010-0000-0200-000006000000}" name="Kopijų skaičius"/>
    <tableColumn id="7" xr3:uid="{00000000-0010-0000-0200-000007000000}" name="Premjeros data" dataDxfId="82" totalsRowDxfId="81"/>
    <tableColumn id="8" xr3:uid="{00000000-0010-0000-0200-000008000000}" name="Platintoja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6BFC91-D9F1-42B6-A88B-8A12159625D0}" name="Table3_Vasaris5" displayName="Table3_Vasaris5" ref="A5:I98" totalsRowCount="1">
  <autoFilter ref="A5:I97" xr:uid="{00000000-0009-0000-0100-000003000000}"/>
  <sortState xmlns:xlrd2="http://schemas.microsoft.com/office/spreadsheetml/2017/richdata2" ref="A6:I97">
    <sortCondition descending="1" ref="E6:E97"/>
  </sortState>
  <tableColumns count="9">
    <tableColumn id="1" xr3:uid="{301A6FB3-84B9-43DF-A74F-E3E52E24794D}" name="Eil. Nr.">
      <calculatedColumnFormula>IF(B6&lt;&gt;"",ROWS($B$6:B6),"")</calculatedColumnFormula>
    </tableColumn>
    <tableColumn id="2" xr3:uid="{F08BE884-62F5-471E-A90B-4FA23F1BB163}" name="Filmo pavadinimas"/>
    <tableColumn id="9" xr3:uid="{6FD41282-77FE-4808-B249-9D067E191956}" name="Filmo pavadinimas originalo kalba" dataDxfId="80"/>
    <tableColumn id="3" xr3:uid="{014A7E19-4036-4F31-99AC-8643345092AA}" name="Kilmės šalis" dataDxfId="79"/>
    <tableColumn id="4" xr3:uid="{86818293-0190-4841-A08D-C7F9180B83B6}" name="Pajamos" totalsRowFunction="sum" dataDxfId="78" totalsRowDxfId="77"/>
    <tableColumn id="5" xr3:uid="{3890061D-55B4-4D00-ADAF-338FCB518800}" name="Žiūrovų skaičius" totalsRowFunction="sum" totalsRowDxfId="76"/>
    <tableColumn id="6" xr3:uid="{C09CF33F-F52F-4808-B6F0-2A056B892E87}" name="Kopijų skaičius"/>
    <tableColumn id="7" xr3:uid="{E2DEFEE4-4E1E-4BEB-946B-42DB4345A8A1}" name="Premjeros data" dataDxfId="75" totalsRowDxfId="74"/>
    <tableColumn id="8" xr3:uid="{3F69D290-D492-486C-9634-ED3993A72D94}" name="Platintoja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_Balandis" displayName="Table3_Balandis" ref="A5:I90" totalsRowCount="1">
  <autoFilter ref="A5:I89" xr:uid="{00000000-0009-0000-0100-000005000000}"/>
  <sortState xmlns:xlrd2="http://schemas.microsoft.com/office/spreadsheetml/2017/richdata2" ref="A6:I89">
    <sortCondition descending="1" ref="E6:E89"/>
  </sortState>
  <tableColumns count="9">
    <tableColumn id="1" xr3:uid="{00000000-0010-0000-0400-000001000000}" name="Eil. Nr.">
      <calculatedColumnFormula>IF(B6&lt;&gt;"",ROWS($B$6:B6),"")</calculatedColumnFormula>
    </tableColumn>
    <tableColumn id="2" xr3:uid="{00000000-0010-0000-0400-000002000000}" name="Filmo pavadinimas"/>
    <tableColumn id="9" xr3:uid="{00000000-0010-0000-0400-000009000000}" name="Filmo pavadinimas originalo kalba" dataDxfId="73"/>
    <tableColumn id="3" xr3:uid="{00000000-0010-0000-0400-000003000000}" name="Kilmės šalis" dataDxfId="72" totalsRowDxfId="71"/>
    <tableColumn id="4" xr3:uid="{00000000-0010-0000-0400-000004000000}" name="Pajamos" totalsRowFunction="sum" dataDxfId="70" totalsRowDxfId="69"/>
    <tableColumn id="5" xr3:uid="{00000000-0010-0000-0400-000005000000}" name="Žiūrovų skaičius" totalsRowFunction="sum" totalsRowDxfId="68"/>
    <tableColumn id="6" xr3:uid="{00000000-0010-0000-0400-000006000000}" name="Kopijų skaičius"/>
    <tableColumn id="7" xr3:uid="{00000000-0010-0000-0400-000007000000}" name="Premjeros data" dataDxfId="67" totalsRowDxfId="66"/>
    <tableColumn id="8" xr3:uid="{00000000-0010-0000-0400-000008000000}" name="Platintoja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3_Gegužė" displayName="Table3_Gegužė" ref="A5:I99" totalsRowCount="1">
  <autoFilter ref="A5:I98" xr:uid="{00000000-0009-0000-0100-000006000000}"/>
  <sortState xmlns:xlrd2="http://schemas.microsoft.com/office/spreadsheetml/2017/richdata2" ref="A6:I98">
    <sortCondition descending="1" ref="E6:E98"/>
  </sortState>
  <tableColumns count="9">
    <tableColumn id="1" xr3:uid="{00000000-0010-0000-0500-000001000000}" name="Eil. Nr.">
      <calculatedColumnFormula>IF(B6&lt;&gt;"",ROWS($B$6:B6),"")</calculatedColumnFormula>
    </tableColumn>
    <tableColumn id="2" xr3:uid="{00000000-0010-0000-0500-000002000000}" name="Filmo pavadinimas"/>
    <tableColumn id="9" xr3:uid="{00000000-0010-0000-0500-000009000000}" name="Filmo pavadinimas originalo kalba" dataDxfId="65"/>
    <tableColumn id="3" xr3:uid="{00000000-0010-0000-0500-000003000000}" name="Kilmės šalis" dataDxfId="64" totalsRowDxfId="63"/>
    <tableColumn id="4" xr3:uid="{00000000-0010-0000-0500-000004000000}" name="Pajamos" totalsRowFunction="sum" dataDxfId="62" totalsRowDxfId="61"/>
    <tableColumn id="5" xr3:uid="{00000000-0010-0000-0500-000005000000}" name="Žiūrovų skaičius" totalsRowFunction="sum" totalsRowDxfId="60"/>
    <tableColumn id="6" xr3:uid="{00000000-0010-0000-0500-000006000000}" name="Kopijų skaičius"/>
    <tableColumn id="7" xr3:uid="{00000000-0010-0000-0500-000007000000}" name="Premjeros data" dataDxfId="59" totalsRowDxfId="58"/>
    <tableColumn id="8" xr3:uid="{00000000-0010-0000-0500-000008000000}" name="Platintoja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3_Birželis" displayName="Table3_Birželis" ref="A5:I112" totalsRowCount="1">
  <autoFilter ref="A5:I111" xr:uid="{00000000-0009-0000-0100-000007000000}"/>
  <sortState xmlns:xlrd2="http://schemas.microsoft.com/office/spreadsheetml/2017/richdata2" ref="A6:I111">
    <sortCondition descending="1" ref="E6:E111"/>
  </sortState>
  <tableColumns count="9">
    <tableColumn id="1" xr3:uid="{00000000-0010-0000-0600-000001000000}" name="Eil. Nr.">
      <calculatedColumnFormula>IF(B6&lt;&gt;"",ROWS($B$6:B6),"")</calculatedColumnFormula>
    </tableColumn>
    <tableColumn id="2" xr3:uid="{00000000-0010-0000-0600-000002000000}" name="Filmo pavadinimas"/>
    <tableColumn id="9" xr3:uid="{00000000-0010-0000-0600-000009000000}" name="Filmo pavadinimas originalo kalba" dataDxfId="57"/>
    <tableColumn id="3" xr3:uid="{00000000-0010-0000-0600-000003000000}" name="Kilmės šalis" dataDxfId="56" totalsRowDxfId="55"/>
    <tableColumn id="4" xr3:uid="{00000000-0010-0000-0600-000004000000}" name="Pajamos" totalsRowFunction="sum" dataDxfId="54" totalsRowDxfId="53"/>
    <tableColumn id="5" xr3:uid="{00000000-0010-0000-0600-000005000000}" name="Žiūrovų skaičius" totalsRowFunction="sum" totalsRowDxfId="52"/>
    <tableColumn id="6" xr3:uid="{00000000-0010-0000-0600-000006000000}" name="Kopijų skaičius"/>
    <tableColumn id="7" xr3:uid="{00000000-0010-0000-0600-000007000000}" name="Premjeros data" dataDxfId="51" totalsRowDxfId="50"/>
    <tableColumn id="8" xr3:uid="{00000000-0010-0000-0600-000008000000}" name="Platintojas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3_Liepa" displayName="Table3_Liepa" ref="A5:I77" totalsRowCount="1">
  <autoFilter ref="A5:I76" xr:uid="{00000000-0009-0000-0100-000008000000}"/>
  <sortState xmlns:xlrd2="http://schemas.microsoft.com/office/spreadsheetml/2017/richdata2" ref="A6:I76">
    <sortCondition descending="1" ref="E6:E76"/>
  </sortState>
  <tableColumns count="9">
    <tableColumn id="1" xr3:uid="{00000000-0010-0000-0700-000001000000}" name="Eil. Nr.">
      <calculatedColumnFormula>IF(B6&lt;&gt;"",ROWS($B$6:B6),"")</calculatedColumnFormula>
    </tableColumn>
    <tableColumn id="2" xr3:uid="{00000000-0010-0000-0700-000002000000}" name="Filmo pavadinimas"/>
    <tableColumn id="9" xr3:uid="{00000000-0010-0000-0700-000009000000}" name="Filmo pavadinimas originalo kalba" dataDxfId="49"/>
    <tableColumn id="3" xr3:uid="{00000000-0010-0000-0700-000003000000}" name="Kilmės šalis" dataDxfId="48"/>
    <tableColumn id="4" xr3:uid="{00000000-0010-0000-0700-000004000000}" name="Pajamos" totalsRowFunction="sum" dataDxfId="47" totalsRowDxfId="46"/>
    <tableColumn id="5" xr3:uid="{00000000-0010-0000-0700-000005000000}" name="Žiūrovų skaičius" totalsRowFunction="sum" totalsRowDxfId="45"/>
    <tableColumn id="6" xr3:uid="{00000000-0010-0000-0700-000006000000}" name="Kopijų skaičius"/>
    <tableColumn id="7" xr3:uid="{00000000-0010-0000-0700-000007000000}" name="Premjeros data" dataDxfId="44" totalsRowDxfId="43"/>
    <tableColumn id="8" xr3:uid="{00000000-0010-0000-0700-000008000000}" name="Platintojas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3_Rugpjūtis" displayName="Table3_Rugpjūtis" ref="A5:I85" totalsRowCount="1">
  <autoFilter ref="A5:I84" xr:uid="{00000000-0009-0000-0100-000009000000}"/>
  <sortState xmlns:xlrd2="http://schemas.microsoft.com/office/spreadsheetml/2017/richdata2" ref="A6:I84">
    <sortCondition descending="1" ref="E6:E84"/>
  </sortState>
  <tableColumns count="9">
    <tableColumn id="1" xr3:uid="{00000000-0010-0000-0800-000001000000}" name="Eil. Nr.">
      <calculatedColumnFormula>IF(B6&lt;&gt;"",ROWS($B$6:B6),"")</calculatedColumnFormula>
    </tableColumn>
    <tableColumn id="2" xr3:uid="{00000000-0010-0000-0800-000002000000}" name="Filmo pavadinimas"/>
    <tableColumn id="9" xr3:uid="{00000000-0010-0000-0800-000009000000}" name="Filmo pavadinimas originalo kalba" dataDxfId="42"/>
    <tableColumn id="3" xr3:uid="{00000000-0010-0000-0800-000003000000}" name="Kilmės šalis" dataDxfId="41" totalsRowDxfId="40"/>
    <tableColumn id="4" xr3:uid="{00000000-0010-0000-0800-000004000000}" name="Pajamos" totalsRowFunction="sum" dataDxfId="39" totalsRowDxfId="38"/>
    <tableColumn id="5" xr3:uid="{00000000-0010-0000-0800-000005000000}" name="Žiūrovų skaičius" totalsRowFunction="sum" totalsRowDxfId="37"/>
    <tableColumn id="6" xr3:uid="{00000000-0010-0000-0800-000006000000}" name="Kopijų skaičius"/>
    <tableColumn id="7" xr3:uid="{00000000-0010-0000-0800-000007000000}" name="Premjeros data" dataDxfId="36" totalsRowDxfId="35"/>
    <tableColumn id="8" xr3:uid="{00000000-0010-0000-0800-000008000000}" name="Platintojas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3_Rugsėjis" displayName="Table3_Rugsėjis" ref="A5:I72" totalsRowCount="1">
  <sortState xmlns:xlrd2="http://schemas.microsoft.com/office/spreadsheetml/2017/richdata2" ref="A6:I71">
    <sortCondition descending="1" ref="E6:E71"/>
  </sortState>
  <tableColumns count="9">
    <tableColumn id="1" xr3:uid="{00000000-0010-0000-0900-000001000000}" name="Eil. Nr.">
      <calculatedColumnFormula>IF(B6&lt;&gt;"",ROWS($B$6:B6),"")</calculatedColumnFormula>
    </tableColumn>
    <tableColumn id="2" xr3:uid="{00000000-0010-0000-0900-000002000000}" name="Filmo pavadinimas"/>
    <tableColumn id="9" xr3:uid="{00000000-0010-0000-0900-000009000000}" name="Filmo pavadinimas originalo kalba" dataDxfId="34"/>
    <tableColumn id="3" xr3:uid="{00000000-0010-0000-0900-000003000000}" name="Kilmės šalis" dataDxfId="33"/>
    <tableColumn id="4" xr3:uid="{00000000-0010-0000-0900-000004000000}" name="Pajamos" totalsRowFunction="sum" dataDxfId="32" totalsRowDxfId="31"/>
    <tableColumn id="5" xr3:uid="{00000000-0010-0000-0900-000005000000}" name="Žiūrovų skaičius" totalsRowFunction="sum" totalsRowDxfId="30"/>
    <tableColumn id="6" xr3:uid="{00000000-0010-0000-0900-000006000000}" name="Kopijų skaičius"/>
    <tableColumn id="7" xr3:uid="{00000000-0010-0000-0900-000007000000}" name="Premjeros data" dataDxfId="29" totalsRowDxfId="28"/>
    <tableColumn id="8" xr3:uid="{00000000-0010-0000-0900-000008000000}" name="Platintojas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3_Spalis" displayName="Table3_Spalis" ref="A5:I89" totalsRowCount="1">
  <autoFilter ref="A5:I88" xr:uid="{00000000-0009-0000-0100-00000B000000}"/>
  <sortState xmlns:xlrd2="http://schemas.microsoft.com/office/spreadsheetml/2017/richdata2" ref="A6:I88">
    <sortCondition descending="1" ref="E6:E88"/>
  </sortState>
  <tableColumns count="9">
    <tableColumn id="1" xr3:uid="{00000000-0010-0000-0A00-000001000000}" name="Eil. Nr.">
      <calculatedColumnFormula>IF(B6&lt;&gt;"",ROWS($B$6:B6),"")</calculatedColumnFormula>
    </tableColumn>
    <tableColumn id="2" xr3:uid="{00000000-0010-0000-0A00-000002000000}" name="Filmo pavadinimas"/>
    <tableColumn id="9" xr3:uid="{00000000-0010-0000-0A00-000009000000}" name="Filmo pavadinimas originalo kalba" dataDxfId="27"/>
    <tableColumn id="3" xr3:uid="{00000000-0010-0000-0A00-000003000000}" name="Kilmės šalis" dataDxfId="26" totalsRowDxfId="25"/>
    <tableColumn id="4" xr3:uid="{00000000-0010-0000-0A00-000004000000}" name="Pajamos" totalsRowFunction="sum" dataDxfId="24" totalsRowDxfId="23"/>
    <tableColumn id="5" xr3:uid="{00000000-0010-0000-0A00-000005000000}" name="Žiūrovų skaičius" totalsRowFunction="sum" totalsRowDxfId="22"/>
    <tableColumn id="6" xr3:uid="{00000000-0010-0000-0A00-000006000000}" name="Kopijų skaičius"/>
    <tableColumn id="7" xr3:uid="{00000000-0010-0000-0A00-000007000000}" name="Premjeros data" dataDxfId="21" totalsRowDxfId="20"/>
    <tableColumn id="8" xr3:uid="{00000000-0010-0000-0A00-000008000000}" name="Platintojas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3_Lapkritis" displayName="Table3_Lapkritis" ref="A5:I80" totalsRowCount="1">
  <autoFilter ref="A5:I79" xr:uid="{00000000-0009-0000-0100-00000C000000}"/>
  <sortState xmlns:xlrd2="http://schemas.microsoft.com/office/spreadsheetml/2017/richdata2" ref="A6:I79">
    <sortCondition descending="1" ref="E6:E79"/>
  </sortState>
  <tableColumns count="9">
    <tableColumn id="1" xr3:uid="{00000000-0010-0000-0B00-000001000000}" name="Eil. Nr.">
      <calculatedColumnFormula>IF(B6&lt;&gt;"",ROWS($B$6:B6),"")</calculatedColumnFormula>
    </tableColumn>
    <tableColumn id="2" xr3:uid="{00000000-0010-0000-0B00-000002000000}" name="Filmo pavadinimas"/>
    <tableColumn id="9" xr3:uid="{00000000-0010-0000-0B00-000009000000}" name="Filmo pavadinimas originalo kalba" dataDxfId="19"/>
    <tableColumn id="3" xr3:uid="{00000000-0010-0000-0B00-000003000000}" name="Kilmės šalis" dataDxfId="18" totalsRowDxfId="17"/>
    <tableColumn id="4" xr3:uid="{00000000-0010-0000-0B00-000004000000}" name="Pajamos" totalsRowFunction="sum" dataDxfId="16" totalsRowDxfId="15"/>
    <tableColumn id="5" xr3:uid="{00000000-0010-0000-0B00-000005000000}" name="Žiūrovų skaičius" totalsRowFunction="sum" totalsRowDxfId="14"/>
    <tableColumn id="6" xr3:uid="{00000000-0010-0000-0B00-000006000000}" name="Kopijų skaičius"/>
    <tableColumn id="7" xr3:uid="{00000000-0010-0000-0B00-000007000000}" name="Premjeros data" dataDxfId="13" totalsRowDxfId="12"/>
    <tableColumn id="8" xr3:uid="{00000000-0010-0000-0B00-000008000000}" name="Platintojas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3_Gruodis" displayName="Table3_Gruodis" ref="A5:I109" totalsRowCount="1">
  <autoFilter ref="A5:I108" xr:uid="{00000000-0009-0000-0100-00000D000000}"/>
  <sortState xmlns:xlrd2="http://schemas.microsoft.com/office/spreadsheetml/2017/richdata2" ref="A6:I108">
    <sortCondition descending="1" ref="E6:E108"/>
  </sortState>
  <tableColumns count="9">
    <tableColumn id="1" xr3:uid="{00000000-0010-0000-0C00-000001000000}" name="Eil. Nr." totalsRowLabel=" ">
      <calculatedColumnFormula>IF(B6&lt;&gt;"",ROWS($B$6:B6),"")</calculatedColumnFormula>
    </tableColumn>
    <tableColumn id="2" xr3:uid="{00000000-0010-0000-0C00-000002000000}" name="Filmo pavadinimas"/>
    <tableColumn id="9" xr3:uid="{00000000-0010-0000-0C00-000009000000}" name="Filmo pavadinimas originalo kalba" dataDxfId="11" totalsRowDxfId="10"/>
    <tableColumn id="3" xr3:uid="{00000000-0010-0000-0C00-000003000000}" name="Kilmės šalis" dataDxfId="9" totalsRowDxfId="8"/>
    <tableColumn id="4" xr3:uid="{00000000-0010-0000-0C00-000004000000}" name="Pajamos" totalsRowFunction="sum" dataDxfId="7" totalsRowDxfId="6"/>
    <tableColumn id="5" xr3:uid="{00000000-0010-0000-0C00-000005000000}" name="Žiūrovų skaičius" totalsRowFunction="sum" totalsRowDxfId="5"/>
    <tableColumn id="6" xr3:uid="{00000000-0010-0000-0C00-000006000000}" name="Kopijų skaičius"/>
    <tableColumn id="7" xr3:uid="{00000000-0010-0000-0C00-000007000000}" name="Premjeros data" dataDxfId="4" totalsRowDxfId="3"/>
    <tableColumn id="8" xr3:uid="{00000000-0010-0000-0C00-000008000000}" name="Platintoj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B18F2-FD30-480B-BB52-4F7DF9C42B36}">
  <dimension ref="A1:O108"/>
  <sheetViews>
    <sheetView tabSelected="1" workbookViewId="0">
      <selection activeCell="F5" sqref="F5"/>
    </sheetView>
  </sheetViews>
  <sheetFormatPr defaultColWidth="0" defaultRowHeight="14.4" customHeight="1" zeroHeight="1" x14ac:dyDescent="0.3"/>
  <cols>
    <col min="1" max="1" width="6.44140625" customWidth="1"/>
    <col min="2" max="2" width="31.109375" customWidth="1"/>
    <col min="3" max="3" width="17.6640625" style="19" customWidth="1"/>
    <col min="4" max="4" width="17.6640625" style="12" customWidth="1"/>
    <col min="5" max="5" width="23.5546875" customWidth="1"/>
    <col min="6" max="6" width="23" customWidth="1"/>
    <col min="7" max="7" width="19" customWidth="1"/>
    <col min="8" max="8" width="8.88671875" customWidth="1"/>
    <col min="9" max="10" width="20" customWidth="1"/>
    <col min="11" max="15" width="8.88671875" customWidth="1"/>
    <col min="16" max="16384" width="8.88671875" hidden="1"/>
  </cols>
  <sheetData>
    <row r="1" spans="2:7" x14ac:dyDescent="0.3">
      <c r="B1" s="13">
        <v>2024</v>
      </c>
      <c r="C1" s="53"/>
    </row>
    <row r="2" spans="2:7" x14ac:dyDescent="0.3">
      <c r="B2" s="53" t="s">
        <v>961</v>
      </c>
      <c r="C2" s="53" t="s">
        <v>962</v>
      </c>
      <c r="E2" s="12" t="s">
        <v>11</v>
      </c>
    </row>
    <row r="3" spans="2:7" x14ac:dyDescent="0.3">
      <c r="B3" t="s">
        <v>963</v>
      </c>
      <c r="C3">
        <v>258</v>
      </c>
      <c r="E3" s="54" t="s">
        <v>11</v>
      </c>
    </row>
    <row r="4" spans="2:7" x14ac:dyDescent="0.3">
      <c r="B4" t="s">
        <v>964</v>
      </c>
      <c r="C4">
        <v>24</v>
      </c>
    </row>
    <row r="5" spans="2:7" x14ac:dyDescent="0.3">
      <c r="B5" t="s">
        <v>965</v>
      </c>
      <c r="C5" s="12">
        <v>394</v>
      </c>
    </row>
    <row r="6" spans="2:7" x14ac:dyDescent="0.3">
      <c r="B6" t="s">
        <v>966</v>
      </c>
      <c r="C6" s="19">
        <v>23536721.18</v>
      </c>
      <c r="E6" s="19" t="s">
        <v>11</v>
      </c>
    </row>
    <row r="7" spans="2:7" x14ac:dyDescent="0.3">
      <c r="B7" t="s">
        <v>967</v>
      </c>
      <c r="C7" s="12">
        <v>3641423</v>
      </c>
    </row>
    <row r="8" spans="2:7" x14ac:dyDescent="0.3"/>
    <row r="9" spans="2:7" x14ac:dyDescent="0.3">
      <c r="B9" s="55" t="s">
        <v>968</v>
      </c>
      <c r="C9" s="55"/>
      <c r="D9" s="55"/>
      <c r="E9" s="55"/>
      <c r="F9" s="55"/>
      <c r="G9" s="55"/>
    </row>
    <row r="10" spans="2:7" x14ac:dyDescent="0.3">
      <c r="B10" s="53" t="s">
        <v>969</v>
      </c>
      <c r="C10" s="56" t="s">
        <v>5</v>
      </c>
      <c r="D10" s="57" t="s">
        <v>6</v>
      </c>
      <c r="E10" s="53" t="s">
        <v>970</v>
      </c>
      <c r="F10" s="53" t="s">
        <v>971</v>
      </c>
      <c r="G10" s="53" t="s">
        <v>972</v>
      </c>
    </row>
    <row r="11" spans="2:7" x14ac:dyDescent="0.3">
      <c r="B11" t="s">
        <v>973</v>
      </c>
      <c r="C11" s="19">
        <v>5198196.68</v>
      </c>
      <c r="D11" s="12">
        <v>748157</v>
      </c>
      <c r="E11" s="54">
        <v>20.545999999999999</v>
      </c>
      <c r="F11" s="54">
        <v>22.085000000000001</v>
      </c>
      <c r="G11">
        <v>36</v>
      </c>
    </row>
    <row r="12" spans="2:7" x14ac:dyDescent="0.3">
      <c r="B12" t="s">
        <v>974</v>
      </c>
      <c r="C12" s="19">
        <v>2507847.73</v>
      </c>
      <c r="D12" s="12">
        <v>441314</v>
      </c>
      <c r="E12" s="54">
        <v>12.119</v>
      </c>
      <c r="F12" s="54">
        <v>10.654999999999999</v>
      </c>
      <c r="G12">
        <v>177</v>
      </c>
    </row>
    <row r="13" spans="2:7" x14ac:dyDescent="0.3">
      <c r="B13" t="s">
        <v>975</v>
      </c>
      <c r="C13" s="19">
        <v>15226178.85</v>
      </c>
      <c r="D13" s="12">
        <v>2348328</v>
      </c>
      <c r="E13" s="54">
        <v>64.489000000000004</v>
      </c>
      <c r="F13" s="54">
        <v>64.691000000000003</v>
      </c>
      <c r="G13">
        <v>151</v>
      </c>
    </row>
    <row r="14" spans="2:7" x14ac:dyDescent="0.3">
      <c r="B14" t="s">
        <v>976</v>
      </c>
      <c r="C14" s="19">
        <v>604497.92000000004</v>
      </c>
      <c r="D14" s="12">
        <v>103624</v>
      </c>
      <c r="E14" s="54">
        <v>2.8460000000000001</v>
      </c>
      <c r="F14" s="54">
        <v>2.5680000000000001</v>
      </c>
      <c r="G14">
        <v>30</v>
      </c>
    </row>
    <row r="15" spans="2:7" x14ac:dyDescent="0.3">
      <c r="B15" t="s">
        <v>12</v>
      </c>
      <c r="C15" s="19">
        <f>SUBTOTAL(109,Table1[Pajamos])</f>
        <v>23536721.18</v>
      </c>
      <c r="D15" s="12">
        <f>SUBTOTAL(109,Table1[Žiūrovų skaičius])</f>
        <v>3641423</v>
      </c>
      <c r="E15" s="12">
        <f>SUBTOTAL(109,Table1[Pajamos %])</f>
        <v>100</v>
      </c>
      <c r="F15" s="12">
        <f>SUBTOTAL(109,Table1[Žiūrovų skaičius %])</f>
        <v>99.999000000000009</v>
      </c>
      <c r="G15" s="12">
        <f>SUBTOTAL(109,Table1[Filmų skaičius])</f>
        <v>394</v>
      </c>
    </row>
    <row r="16" spans="2:7" x14ac:dyDescent="0.3"/>
    <row r="17" spans="7:7" x14ac:dyDescent="0.3"/>
    <row r="18" spans="7:7" x14ac:dyDescent="0.3">
      <c r="G18" s="54"/>
    </row>
    <row r="19" spans="7:7" x14ac:dyDescent="0.3">
      <c r="G19" s="54"/>
    </row>
    <row r="20" spans="7:7" x14ac:dyDescent="0.3">
      <c r="G20" s="54"/>
    </row>
    <row r="21" spans="7:7" x14ac:dyDescent="0.3">
      <c r="G21" s="54"/>
    </row>
    <row r="22" spans="7:7" x14ac:dyDescent="0.3"/>
    <row r="23" spans="7:7" x14ac:dyDescent="0.3"/>
    <row r="24" spans="7:7" x14ac:dyDescent="0.3"/>
    <row r="25" spans="7:7" x14ac:dyDescent="0.3"/>
    <row r="26" spans="7:7" x14ac:dyDescent="0.3"/>
    <row r="27" spans="7:7" x14ac:dyDescent="0.3"/>
    <row r="28" spans="7:7" x14ac:dyDescent="0.3"/>
    <row r="29" spans="7:7" x14ac:dyDescent="0.3"/>
    <row r="30" spans="7:7" x14ac:dyDescent="0.3"/>
    <row r="31" spans="7:7" x14ac:dyDescent="0.3"/>
    <row r="32" spans="7:7" x14ac:dyDescent="0.3"/>
    <row r="33" spans="1:10" x14ac:dyDescent="0.3"/>
    <row r="34" spans="1:10" x14ac:dyDescent="0.3"/>
    <row r="35" spans="1:10" x14ac:dyDescent="0.3"/>
    <row r="36" spans="1:10" x14ac:dyDescent="0.3"/>
    <row r="37" spans="1:10" x14ac:dyDescent="0.3"/>
    <row r="38" spans="1:10" x14ac:dyDescent="0.3"/>
    <row r="39" spans="1:10" x14ac:dyDescent="0.3"/>
    <row r="40" spans="1:10" x14ac:dyDescent="0.3"/>
    <row r="41" spans="1:10" x14ac:dyDescent="0.3"/>
    <row r="42" spans="1:10" x14ac:dyDescent="0.3"/>
    <row r="43" spans="1:10" x14ac:dyDescent="0.3"/>
    <row r="44" spans="1:10" x14ac:dyDescent="0.3"/>
    <row r="45" spans="1:10" x14ac:dyDescent="0.3"/>
    <row r="46" spans="1:10" x14ac:dyDescent="0.3">
      <c r="B46" s="53" t="s">
        <v>977</v>
      </c>
      <c r="C46" s="53"/>
      <c r="D46" s="53"/>
      <c r="E46" s="53"/>
      <c r="F46" s="53"/>
      <c r="G46" s="53"/>
      <c r="I46" s="53"/>
      <c r="J46" s="53"/>
    </row>
    <row r="47" spans="1:10" x14ac:dyDescent="0.3">
      <c r="A47" s="53" t="s">
        <v>978</v>
      </c>
      <c r="B47" s="53" t="s">
        <v>9</v>
      </c>
      <c r="C47" s="56" t="s">
        <v>5</v>
      </c>
      <c r="D47" s="57" t="s">
        <v>6</v>
      </c>
      <c r="E47" s="53" t="s">
        <v>972</v>
      </c>
      <c r="F47" s="53" t="s">
        <v>970</v>
      </c>
      <c r="G47" s="53" t="s">
        <v>971</v>
      </c>
    </row>
    <row r="48" spans="1:10" x14ac:dyDescent="0.3">
      <c r="A48">
        <f>IF(B48&lt;&gt;"",ROWS($B$48:B48),"")</f>
        <v>1</v>
      </c>
      <c r="B48" t="s">
        <v>34</v>
      </c>
      <c r="C48" s="19">
        <v>3940092.7</v>
      </c>
      <c r="D48" s="12">
        <v>616614</v>
      </c>
      <c r="E48">
        <v>14</v>
      </c>
      <c r="F48" s="54">
        <v>16.739999999999998</v>
      </c>
      <c r="G48" s="54">
        <v>16.933</v>
      </c>
    </row>
    <row r="49" spans="1:7" x14ac:dyDescent="0.3">
      <c r="A49">
        <f>IF(B49&lt;&gt;"",ROWS($B$48:B49),"")</f>
        <v>2</v>
      </c>
      <c r="B49" t="s">
        <v>981</v>
      </c>
      <c r="C49" s="19">
        <v>3228748.46</v>
      </c>
      <c r="D49" s="12">
        <v>555270</v>
      </c>
      <c r="E49">
        <v>23</v>
      </c>
      <c r="F49" s="54">
        <v>13.718</v>
      </c>
      <c r="G49" s="54">
        <v>15.249000000000001</v>
      </c>
    </row>
    <row r="50" spans="1:7" x14ac:dyDescent="0.3">
      <c r="A50">
        <f>IF(B50&lt;&gt;"",ROWS($B$48:B50),"")</f>
        <v>3</v>
      </c>
      <c r="B50" t="s">
        <v>110</v>
      </c>
      <c r="C50" s="19">
        <v>2632035.0699999998</v>
      </c>
      <c r="D50" s="12">
        <v>392035</v>
      </c>
      <c r="E50">
        <v>17</v>
      </c>
      <c r="F50" s="54">
        <v>11.183</v>
      </c>
      <c r="G50" s="54">
        <v>10.766</v>
      </c>
    </row>
    <row r="51" spans="1:7" x14ac:dyDescent="0.3">
      <c r="A51">
        <f>IF(B51&lt;&gt;"",ROWS($B$48:B51),"")</f>
        <v>4</v>
      </c>
      <c r="B51" t="s">
        <v>48</v>
      </c>
      <c r="C51" s="19">
        <v>2531333.37</v>
      </c>
      <c r="D51" s="12">
        <v>357568</v>
      </c>
      <c r="E51">
        <v>17</v>
      </c>
      <c r="F51" s="54">
        <v>10.755000000000001</v>
      </c>
      <c r="G51" s="54">
        <v>9.8190000000000008</v>
      </c>
    </row>
    <row r="52" spans="1:7" x14ac:dyDescent="0.3">
      <c r="A52">
        <f>IF(B52&lt;&gt;"",ROWS($B$48:B52),"")</f>
        <v>5</v>
      </c>
      <c r="B52" t="s">
        <v>28</v>
      </c>
      <c r="C52" s="19">
        <v>2347131</v>
      </c>
      <c r="D52" s="12">
        <v>325155</v>
      </c>
      <c r="E52">
        <v>3</v>
      </c>
      <c r="F52" s="54">
        <v>9.9719999999999995</v>
      </c>
      <c r="G52" s="54">
        <v>8.9290000000000003</v>
      </c>
    </row>
    <row r="53" spans="1:7" x14ac:dyDescent="0.3">
      <c r="A53">
        <f>IF(B53&lt;&gt;"",ROWS($B$48:B53),"")</f>
        <v>6</v>
      </c>
      <c r="B53" t="s">
        <v>75</v>
      </c>
      <c r="C53" s="19">
        <v>2257797.84</v>
      </c>
      <c r="D53" s="12">
        <v>376755</v>
      </c>
      <c r="E53">
        <v>53</v>
      </c>
      <c r="F53" s="54">
        <v>9.593</v>
      </c>
      <c r="G53" s="54">
        <v>10.346</v>
      </c>
    </row>
    <row r="54" spans="1:7" x14ac:dyDescent="0.3">
      <c r="A54">
        <f>IF(B54&lt;&gt;"",ROWS($B$48:B54),"")</f>
        <v>7</v>
      </c>
      <c r="B54" t="s">
        <v>56</v>
      </c>
      <c r="C54" s="19">
        <v>1474572.4</v>
      </c>
      <c r="D54" s="12">
        <v>207493</v>
      </c>
      <c r="E54">
        <v>11</v>
      </c>
      <c r="F54" s="54">
        <v>6.2649999999999997</v>
      </c>
      <c r="G54" s="54">
        <v>5.6980000000000004</v>
      </c>
    </row>
    <row r="55" spans="1:7" x14ac:dyDescent="0.3">
      <c r="A55">
        <f>IF(B55&lt;&gt;"",ROWS($B$48:B55),"")</f>
        <v>8</v>
      </c>
      <c r="B55" t="s">
        <v>30</v>
      </c>
      <c r="C55" s="19">
        <v>1319613.58</v>
      </c>
      <c r="D55" s="12">
        <v>195397</v>
      </c>
      <c r="E55">
        <v>1</v>
      </c>
      <c r="F55" s="54">
        <v>5.6070000000000002</v>
      </c>
      <c r="G55" s="54">
        <v>5.3659999999999997</v>
      </c>
    </row>
    <row r="56" spans="1:7" x14ac:dyDescent="0.3">
      <c r="A56">
        <f>IF(B56&lt;&gt;"",ROWS($B$48:B56),"")</f>
        <v>9</v>
      </c>
      <c r="B56" t="s">
        <v>52</v>
      </c>
      <c r="C56" s="19">
        <v>844943.79</v>
      </c>
      <c r="D56" s="12">
        <v>118879</v>
      </c>
      <c r="E56">
        <v>3</v>
      </c>
      <c r="F56" s="54">
        <v>3.59</v>
      </c>
      <c r="G56" s="54">
        <v>3.2650000000000001</v>
      </c>
    </row>
    <row r="57" spans="1:7" x14ac:dyDescent="0.3">
      <c r="A57">
        <f>IF(B57&lt;&gt;"",ROWS($B$48:B57),"")</f>
        <v>10</v>
      </c>
      <c r="B57" t="s">
        <v>119</v>
      </c>
      <c r="C57" s="19">
        <v>732302.99</v>
      </c>
      <c r="D57" s="12">
        <v>124249</v>
      </c>
      <c r="E57">
        <v>23</v>
      </c>
      <c r="F57" s="54">
        <v>3.1110000000000002</v>
      </c>
      <c r="G57" s="54">
        <v>3.4119999999999999</v>
      </c>
    </row>
    <row r="58" spans="1:7" x14ac:dyDescent="0.3">
      <c r="A58">
        <f>IF(B58&lt;&gt;"",ROWS($B$48:B58),"")</f>
        <v>11</v>
      </c>
      <c r="B58" t="s">
        <v>150</v>
      </c>
      <c r="C58" s="19">
        <v>481003.4</v>
      </c>
      <c r="D58" s="12">
        <v>85949</v>
      </c>
      <c r="E58">
        <v>25</v>
      </c>
      <c r="F58" s="54">
        <v>2.044</v>
      </c>
      <c r="G58" s="54">
        <v>2.36</v>
      </c>
    </row>
    <row r="59" spans="1:7" x14ac:dyDescent="0.3">
      <c r="A59">
        <f>IF(B59&lt;&gt;"",ROWS($B$48:B59),"")</f>
        <v>12</v>
      </c>
      <c r="B59" t="s">
        <v>170</v>
      </c>
      <c r="C59" s="19">
        <v>448071.58</v>
      </c>
      <c r="D59" s="12">
        <v>66228</v>
      </c>
      <c r="E59">
        <v>48</v>
      </c>
      <c r="F59" s="54">
        <v>1.9039999999999999</v>
      </c>
      <c r="G59" s="54">
        <v>1.819</v>
      </c>
    </row>
    <row r="60" spans="1:7" x14ac:dyDescent="0.3">
      <c r="A60">
        <f>IF(B60&lt;&gt;"",ROWS($B$48:B60),"")</f>
        <v>13</v>
      </c>
      <c r="B60" t="s">
        <v>71</v>
      </c>
      <c r="C60" s="19">
        <v>292423.93000000011</v>
      </c>
      <c r="D60" s="12">
        <v>42681</v>
      </c>
      <c r="E60">
        <v>1</v>
      </c>
      <c r="F60" s="54">
        <v>1.242</v>
      </c>
      <c r="G60" s="54">
        <v>1.1719999999999999</v>
      </c>
    </row>
    <row r="61" spans="1:7" x14ac:dyDescent="0.3">
      <c r="A61">
        <f>IF(B61&lt;&gt;"",ROWS($B$48:B61),"")</f>
        <v>14</v>
      </c>
      <c r="B61" t="s">
        <v>246</v>
      </c>
      <c r="C61" s="19">
        <v>183152.51</v>
      </c>
      <c r="D61" s="12">
        <v>30801</v>
      </c>
      <c r="E61">
        <v>21</v>
      </c>
      <c r="F61" s="54">
        <v>0.77800000000000002</v>
      </c>
      <c r="G61" s="54">
        <v>0.84599999999999997</v>
      </c>
    </row>
    <row r="62" spans="1:7" x14ac:dyDescent="0.3">
      <c r="A62">
        <f>IF(B62&lt;&gt;"",ROWS($B$48:B62),"")</f>
        <v>15</v>
      </c>
      <c r="B62" t="s">
        <v>376</v>
      </c>
      <c r="C62" s="19">
        <v>182082.16</v>
      </c>
      <c r="D62" s="12">
        <v>27110</v>
      </c>
      <c r="E62">
        <v>14</v>
      </c>
      <c r="F62" s="54">
        <v>0.77400000000000002</v>
      </c>
      <c r="G62" s="54">
        <v>0.74399999999999999</v>
      </c>
    </row>
    <row r="63" spans="1:7" x14ac:dyDescent="0.3">
      <c r="A63">
        <f>IF(B63&lt;&gt;"",ROWS($B$48:B63),"")</f>
        <v>16</v>
      </c>
      <c r="B63" t="s">
        <v>326</v>
      </c>
      <c r="C63" s="19">
        <v>105925.43</v>
      </c>
      <c r="D63" s="12">
        <v>18531</v>
      </c>
      <c r="E63">
        <v>16</v>
      </c>
      <c r="F63" s="54">
        <v>0.45</v>
      </c>
      <c r="G63" s="54">
        <v>0.50900000000000001</v>
      </c>
    </row>
    <row r="64" spans="1:7" x14ac:dyDescent="0.3">
      <c r="A64">
        <f>IF(B64&lt;&gt;"",ROWS($B$48:B64),"")</f>
        <v>17</v>
      </c>
      <c r="B64" t="s">
        <v>323</v>
      </c>
      <c r="C64" s="19">
        <v>100036.76</v>
      </c>
      <c r="D64" s="12">
        <v>15070</v>
      </c>
      <c r="E64">
        <v>8</v>
      </c>
      <c r="F64" s="54">
        <v>0.42499999999999999</v>
      </c>
      <c r="G64" s="54">
        <v>0.41399999999999998</v>
      </c>
    </row>
    <row r="65" spans="1:7" x14ac:dyDescent="0.3">
      <c r="A65">
        <f>IF(B65&lt;&gt;"",ROWS($B$48:B65),"")</f>
        <v>18</v>
      </c>
      <c r="B65" t="s">
        <v>156</v>
      </c>
      <c r="C65" s="19">
        <v>82435.039999999994</v>
      </c>
      <c r="D65" s="12">
        <v>11920</v>
      </c>
      <c r="E65">
        <v>1</v>
      </c>
      <c r="F65" s="54">
        <v>0.35</v>
      </c>
      <c r="G65" s="54">
        <v>0.32700000000000001</v>
      </c>
    </row>
    <row r="66" spans="1:7" x14ac:dyDescent="0.3">
      <c r="A66">
        <f>IF(B66&lt;&gt;"",ROWS($B$48:B66),"")</f>
        <v>19</v>
      </c>
      <c r="B66" t="s">
        <v>264</v>
      </c>
      <c r="C66" s="19">
        <v>81246.22</v>
      </c>
      <c r="D66" s="12">
        <v>15754</v>
      </c>
      <c r="E66">
        <v>6</v>
      </c>
      <c r="F66" s="54">
        <v>0.34499999999999997</v>
      </c>
      <c r="G66" s="54">
        <v>0.433</v>
      </c>
    </row>
    <row r="67" spans="1:7" x14ac:dyDescent="0.3">
      <c r="A67">
        <f>IF(B67&lt;&gt;"",ROWS($B$48:B67),"")</f>
        <v>20</v>
      </c>
      <c r="B67" t="s">
        <v>464</v>
      </c>
      <c r="C67" s="19">
        <v>41530.25</v>
      </c>
      <c r="D67" s="12">
        <v>9868</v>
      </c>
      <c r="E67">
        <v>20</v>
      </c>
      <c r="F67" s="54">
        <v>0.17599999999999999</v>
      </c>
      <c r="G67" s="54">
        <v>0.27100000000000002</v>
      </c>
    </row>
    <row r="68" spans="1:7" x14ac:dyDescent="0.3">
      <c r="A68">
        <f>IF(B68&lt;&gt;"",ROWS($B$48:B68),"")</f>
        <v>21</v>
      </c>
      <c r="B68" t="s">
        <v>510</v>
      </c>
      <c r="C68" s="19">
        <v>40234</v>
      </c>
      <c r="D68" s="12">
        <v>10378</v>
      </c>
      <c r="E68">
        <v>16</v>
      </c>
      <c r="F68" s="54">
        <v>0.17100000000000001</v>
      </c>
      <c r="G68" s="54">
        <v>0.28499999999999998</v>
      </c>
    </row>
    <row r="69" spans="1:7" x14ac:dyDescent="0.3">
      <c r="A69">
        <f>IF(B69&lt;&gt;"",ROWS($B$48:B69),"")</f>
        <v>22</v>
      </c>
      <c r="B69" t="s">
        <v>405</v>
      </c>
      <c r="C69" s="19">
        <v>32995.18</v>
      </c>
      <c r="D69" s="12">
        <v>6682</v>
      </c>
      <c r="E69">
        <v>8</v>
      </c>
      <c r="F69" s="54">
        <v>0.14000000000000001</v>
      </c>
      <c r="G69" s="54">
        <v>0.183</v>
      </c>
    </row>
    <row r="70" spans="1:7" x14ac:dyDescent="0.3">
      <c r="A70">
        <f>IF(B70&lt;&gt;"",ROWS($B$48:B70),"")</f>
        <v>23</v>
      </c>
      <c r="B70" t="s">
        <v>318</v>
      </c>
      <c r="C70" s="19">
        <v>28274.53</v>
      </c>
      <c r="D70" s="12">
        <v>4860</v>
      </c>
      <c r="E70">
        <v>3</v>
      </c>
      <c r="F70" s="54">
        <v>0.12</v>
      </c>
      <c r="G70" s="54">
        <v>0.13300000000000001</v>
      </c>
    </row>
    <row r="71" spans="1:7" x14ac:dyDescent="0.3">
      <c r="A71">
        <f>IF(B71&lt;&gt;"",ROWS($B$48:B71),"")</f>
        <v>24</v>
      </c>
      <c r="B71" t="s">
        <v>288</v>
      </c>
      <c r="C71" s="19">
        <v>27961</v>
      </c>
      <c r="D71" s="12">
        <v>4161</v>
      </c>
      <c r="E71">
        <v>1</v>
      </c>
      <c r="F71" s="54">
        <v>0.11899999999999999</v>
      </c>
      <c r="G71" s="54">
        <v>0.114</v>
      </c>
    </row>
    <row r="72" spans="1:7" x14ac:dyDescent="0.3">
      <c r="A72">
        <f>IF(B72&lt;&gt;"",ROWS($B$48:B72),"")</f>
        <v>25</v>
      </c>
      <c r="B72" t="s">
        <v>533</v>
      </c>
      <c r="C72" s="19">
        <v>23992.5</v>
      </c>
      <c r="D72" s="12">
        <v>6098</v>
      </c>
      <c r="E72">
        <v>17</v>
      </c>
      <c r="F72" s="54">
        <v>0.10199999999999999</v>
      </c>
      <c r="G72" s="54">
        <v>0.16700000000000001</v>
      </c>
    </row>
    <row r="73" spans="1:7" x14ac:dyDescent="0.3">
      <c r="A73">
        <f>IF(B73&lt;&gt;"",ROWS($B$48:B73),"")</f>
        <v>26</v>
      </c>
      <c r="B73" t="s">
        <v>389</v>
      </c>
      <c r="C73" s="19">
        <v>16936</v>
      </c>
      <c r="D73" s="12">
        <v>2815</v>
      </c>
      <c r="E73">
        <v>5</v>
      </c>
      <c r="F73" s="54">
        <v>7.1999999999999995E-2</v>
      </c>
      <c r="G73" s="54">
        <v>7.6999999999999999E-2</v>
      </c>
    </row>
    <row r="74" spans="1:7" x14ac:dyDescent="0.3">
      <c r="A74">
        <f>IF(B74&lt;&gt;"",ROWS($B$48:B74),"")</f>
        <v>27</v>
      </c>
      <c r="B74" t="s">
        <v>435</v>
      </c>
      <c r="C74" s="19">
        <v>13020.2</v>
      </c>
      <c r="D74" s="12">
        <v>1927</v>
      </c>
      <c r="E74">
        <v>5</v>
      </c>
      <c r="F74" s="54">
        <v>5.5E-2</v>
      </c>
      <c r="G74" s="54">
        <v>5.2999999999999999E-2</v>
      </c>
    </row>
    <row r="75" spans="1:7" x14ac:dyDescent="0.3">
      <c r="A75">
        <f>IF(B75&lt;&gt;"",ROWS($B$48:B75),"")</f>
        <v>28</v>
      </c>
      <c r="B75" t="s">
        <v>453</v>
      </c>
      <c r="C75" s="19">
        <v>7664</v>
      </c>
      <c r="D75" s="12">
        <v>1080</v>
      </c>
      <c r="E75">
        <v>1</v>
      </c>
      <c r="F75" s="54">
        <v>3.3000000000000002E-2</v>
      </c>
      <c r="G75" s="54">
        <v>0.03</v>
      </c>
    </row>
    <row r="76" spans="1:7" x14ac:dyDescent="0.3">
      <c r="A76">
        <f>IF(B76&lt;&gt;"",ROWS($B$48:B76),"")</f>
        <v>29</v>
      </c>
      <c r="B76" t="s">
        <v>477</v>
      </c>
      <c r="C76" s="19">
        <v>6873.25</v>
      </c>
      <c r="D76" s="12">
        <v>1765</v>
      </c>
      <c r="E76">
        <v>1</v>
      </c>
      <c r="F76" s="54">
        <v>2.9000000000000001E-2</v>
      </c>
      <c r="G76" s="54">
        <v>4.8000000000000001E-2</v>
      </c>
    </row>
    <row r="77" spans="1:7" x14ac:dyDescent="0.3">
      <c r="A77">
        <f>IF(B77&lt;&gt;"",ROWS($B$48:B77),"")</f>
        <v>30</v>
      </c>
      <c r="B77" t="s">
        <v>486</v>
      </c>
      <c r="C77" s="19">
        <v>6731.94</v>
      </c>
      <c r="D77" s="12">
        <v>984</v>
      </c>
      <c r="E77">
        <v>1</v>
      </c>
      <c r="F77" s="54">
        <v>2.9000000000000001E-2</v>
      </c>
      <c r="G77" s="54">
        <v>2.7E-2</v>
      </c>
    </row>
    <row r="78" spans="1:7" x14ac:dyDescent="0.3">
      <c r="A78">
        <f>IF(B78&lt;&gt;"",ROWS($B$48:B78),"")</f>
        <v>31</v>
      </c>
      <c r="B78" t="s">
        <v>504</v>
      </c>
      <c r="C78" s="19">
        <v>6030.11</v>
      </c>
      <c r="D78" s="12">
        <v>1013</v>
      </c>
      <c r="E78">
        <v>1</v>
      </c>
      <c r="F78" s="54">
        <v>2.5999999999999999E-2</v>
      </c>
      <c r="G78" s="54">
        <v>2.8000000000000001E-2</v>
      </c>
    </row>
    <row r="79" spans="1:7" x14ac:dyDescent="0.3">
      <c r="A79">
        <f>IF(B79&lt;&gt;"",ROWS($B$48:B79),"")</f>
        <v>32</v>
      </c>
      <c r="B79" t="s">
        <v>548</v>
      </c>
      <c r="C79" s="19">
        <v>4913.8100000000004</v>
      </c>
      <c r="D79" s="12">
        <v>3344</v>
      </c>
      <c r="E79">
        <v>2</v>
      </c>
      <c r="F79" s="54">
        <v>2.1000000000000001E-2</v>
      </c>
      <c r="G79" s="54">
        <v>9.1999999999999998E-2</v>
      </c>
    </row>
    <row r="80" spans="1:7" x14ac:dyDescent="0.3">
      <c r="A80">
        <f>IF(B80&lt;&gt;"",ROWS($B$48:B80),"")</f>
        <v>33</v>
      </c>
      <c r="B80" t="s">
        <v>590</v>
      </c>
      <c r="C80" s="19">
        <v>4011.78</v>
      </c>
      <c r="D80" s="12">
        <v>729</v>
      </c>
      <c r="E80">
        <v>2</v>
      </c>
      <c r="F80" s="54">
        <v>1.7000000000000001E-2</v>
      </c>
      <c r="G80" s="54">
        <v>0.02</v>
      </c>
    </row>
    <row r="81" spans="1:7" x14ac:dyDescent="0.3">
      <c r="A81">
        <f>IF(B81&lt;&gt;"",ROWS($B$48:B81),"")</f>
        <v>34</v>
      </c>
      <c r="B81" t="s">
        <v>605</v>
      </c>
      <c r="C81" s="19">
        <v>3196</v>
      </c>
      <c r="D81" s="12">
        <v>612</v>
      </c>
      <c r="E81">
        <v>1</v>
      </c>
      <c r="F81" s="54">
        <v>1.4E-2</v>
      </c>
      <c r="G81" s="54">
        <v>1.7000000000000001E-2</v>
      </c>
    </row>
    <row r="82" spans="1:7" x14ac:dyDescent="0.3">
      <c r="A82">
        <f>IF(B82&lt;&gt;"",ROWS($B$48:B82),"")</f>
        <v>35</v>
      </c>
      <c r="B82" t="s">
        <v>610</v>
      </c>
      <c r="C82" s="19">
        <v>3176.9</v>
      </c>
      <c r="D82" s="12">
        <v>802</v>
      </c>
      <c r="E82">
        <v>1</v>
      </c>
      <c r="F82" s="54">
        <v>1.2999999999999999E-2</v>
      </c>
      <c r="G82" s="54">
        <v>2.1999999999999999E-2</v>
      </c>
    </row>
    <row r="83" spans="1:7" x14ac:dyDescent="0.3">
      <c r="A83">
        <f>IF(B83&lt;&gt;"",ROWS($B$48:B83),"")</f>
        <v>36</v>
      </c>
      <c r="B83" t="s">
        <v>944</v>
      </c>
      <c r="C83" s="19">
        <v>2994.5</v>
      </c>
      <c r="D83" s="12">
        <v>614</v>
      </c>
      <c r="E83">
        <v>2</v>
      </c>
      <c r="F83" s="54">
        <v>1.2999999999999999E-2</v>
      </c>
      <c r="G83" s="54">
        <v>1.7000000000000001E-2</v>
      </c>
    </row>
    <row r="84" spans="1:7" x14ac:dyDescent="0.3">
      <c r="A84">
        <f>IF(B84&lt;&gt;"",ROWS($B$48:B84),"")</f>
        <v>37</v>
      </c>
      <c r="B84" t="s">
        <v>772</v>
      </c>
      <c r="C84" s="19">
        <v>1237</v>
      </c>
      <c r="D84" s="12">
        <v>232</v>
      </c>
      <c r="E84">
        <v>2</v>
      </c>
      <c r="F84" s="54">
        <v>5.0000000000000001E-3</v>
      </c>
      <c r="G84" s="54">
        <v>6.0000000000000001E-3</v>
      </c>
    </row>
    <row r="85" spans="1:7" x14ac:dyDescent="0.3">
      <c r="A85" t="s">
        <v>12</v>
      </c>
      <c r="C85" s="19">
        <f>SUBTOTAL(109,Table18[Pajamos])</f>
        <v>23536721.179999996</v>
      </c>
      <c r="D85" s="12">
        <f>SUBTOTAL(109,Table18[Žiūrovų skaičius])</f>
        <v>3641423</v>
      </c>
      <c r="E85">
        <f>SUBTOTAL(109,Table18[Filmų skaičius])</f>
        <v>394</v>
      </c>
      <c r="F85" s="54">
        <f>SUBTOTAL(109,Table18[Pajamos %])</f>
        <v>100.00100000000002</v>
      </c>
      <c r="G85" s="54">
        <f>SUBTOTAL(109,Table18[Žiūrovų skaičius %])</f>
        <v>99.997000000000028</v>
      </c>
    </row>
    <row r="86" spans="1:7" x14ac:dyDescent="0.3">
      <c r="B86" s="19"/>
      <c r="C86" s="12"/>
      <c r="D86"/>
    </row>
    <row r="87" spans="1:7" x14ac:dyDescent="0.3">
      <c r="B87" s="19"/>
      <c r="C87" s="12"/>
      <c r="D87"/>
    </row>
    <row r="88" spans="1:7" x14ac:dyDescent="0.3">
      <c r="A88" s="53" t="s">
        <v>979</v>
      </c>
      <c r="B88" s="53"/>
      <c r="C88" s="53"/>
      <c r="D88" s="53"/>
      <c r="E88" s="53"/>
    </row>
    <row r="89" spans="1:7" x14ac:dyDescent="0.3">
      <c r="A89" s="53" t="s">
        <v>1</v>
      </c>
      <c r="B89" s="53" t="s">
        <v>2</v>
      </c>
      <c r="C89" s="57" t="s">
        <v>980</v>
      </c>
      <c r="D89" s="53" t="s">
        <v>6</v>
      </c>
      <c r="E89" s="53" t="s">
        <v>8</v>
      </c>
      <c r="F89" s="53" t="s">
        <v>9</v>
      </c>
    </row>
    <row r="90" spans="1:7" x14ac:dyDescent="0.3">
      <c r="A90">
        <v>1</v>
      </c>
      <c r="B90" t="s">
        <v>26</v>
      </c>
      <c r="C90" s="19">
        <v>1373699</v>
      </c>
      <c r="D90" s="12">
        <v>194237</v>
      </c>
      <c r="E90" s="45">
        <v>45289</v>
      </c>
      <c r="F90" s="45" t="s">
        <v>28</v>
      </c>
    </row>
    <row r="91" spans="1:7" x14ac:dyDescent="0.3">
      <c r="A91">
        <v>2</v>
      </c>
      <c r="B91" t="s">
        <v>29</v>
      </c>
      <c r="C91" s="19">
        <v>1319613.58</v>
      </c>
      <c r="D91" s="12">
        <v>195397</v>
      </c>
      <c r="E91" s="45">
        <v>45310</v>
      </c>
      <c r="F91" s="45" t="s">
        <v>30</v>
      </c>
    </row>
    <row r="92" spans="1:7" x14ac:dyDescent="0.3">
      <c r="A92">
        <v>3</v>
      </c>
      <c r="B92" t="s">
        <v>51</v>
      </c>
      <c r="C92" s="19">
        <v>697613.15</v>
      </c>
      <c r="D92" s="12">
        <v>94900</v>
      </c>
      <c r="E92" s="45">
        <v>45338</v>
      </c>
      <c r="F92" s="45" t="s">
        <v>52</v>
      </c>
    </row>
    <row r="93" spans="1:7" x14ac:dyDescent="0.3">
      <c r="A93">
        <v>4</v>
      </c>
      <c r="B93" t="s">
        <v>57</v>
      </c>
      <c r="C93" s="19">
        <v>541192</v>
      </c>
      <c r="D93" s="12">
        <v>76212</v>
      </c>
      <c r="E93" s="45">
        <v>45597</v>
      </c>
      <c r="F93" s="45" t="s">
        <v>28</v>
      </c>
    </row>
    <row r="94" spans="1:7" x14ac:dyDescent="0.3">
      <c r="A94">
        <v>5</v>
      </c>
      <c r="B94" t="s">
        <v>63</v>
      </c>
      <c r="C94" s="19">
        <v>432240</v>
      </c>
      <c r="D94" s="12">
        <v>54706</v>
      </c>
      <c r="E94" s="45">
        <v>45646</v>
      </c>
      <c r="F94" s="45" t="s">
        <v>28</v>
      </c>
    </row>
    <row r="95" spans="1:7" x14ac:dyDescent="0.3">
      <c r="A95">
        <v>6</v>
      </c>
      <c r="B95" t="s">
        <v>70</v>
      </c>
      <c r="C95" s="19">
        <v>292423.93000000005</v>
      </c>
      <c r="D95" s="12">
        <v>42681</v>
      </c>
      <c r="E95" s="45">
        <v>45555</v>
      </c>
      <c r="F95" s="45" t="s">
        <v>71</v>
      </c>
    </row>
    <row r="96" spans="1:7" x14ac:dyDescent="0.3">
      <c r="A96">
        <v>7</v>
      </c>
      <c r="B96" t="s">
        <v>155</v>
      </c>
      <c r="C96" s="19">
        <v>82435.039999999994</v>
      </c>
      <c r="D96" s="12">
        <v>11920</v>
      </c>
      <c r="E96" s="45">
        <v>45576</v>
      </c>
      <c r="F96" s="45" t="s">
        <v>156</v>
      </c>
    </row>
    <row r="97" spans="1:6" x14ac:dyDescent="0.3">
      <c r="A97">
        <v>8</v>
      </c>
      <c r="B97" t="s">
        <v>159</v>
      </c>
      <c r="C97" s="19">
        <v>80317.179999999993</v>
      </c>
      <c r="D97" s="12">
        <v>12369</v>
      </c>
      <c r="E97" s="45">
        <v>45625</v>
      </c>
      <c r="F97" s="45" t="s">
        <v>75</v>
      </c>
    </row>
    <row r="98" spans="1:6" x14ac:dyDescent="0.3">
      <c r="A98">
        <v>9</v>
      </c>
      <c r="B98" t="s">
        <v>162</v>
      </c>
      <c r="C98" s="19">
        <v>78800.97</v>
      </c>
      <c r="D98" s="12">
        <v>13245</v>
      </c>
      <c r="E98" s="45">
        <v>45394</v>
      </c>
      <c r="F98" s="45" t="s">
        <v>52</v>
      </c>
    </row>
    <row r="99" spans="1:6" x14ac:dyDescent="0.3">
      <c r="A99">
        <v>10</v>
      </c>
      <c r="B99" t="s">
        <v>182</v>
      </c>
      <c r="C99" s="19">
        <v>68529.67</v>
      </c>
      <c r="D99" s="12">
        <v>10734</v>
      </c>
      <c r="E99" s="45">
        <v>45506</v>
      </c>
      <c r="F99" s="45" t="s">
        <v>52</v>
      </c>
    </row>
    <row r="100" spans="1:6" x14ac:dyDescent="0.3"/>
    <row r="101" spans="1:6" x14ac:dyDescent="0.3"/>
    <row r="102" spans="1:6" ht="14.4" customHeight="1" x14ac:dyDescent="0.3"/>
    <row r="103" spans="1:6" ht="14.4" customHeight="1" x14ac:dyDescent="0.3"/>
    <row r="104" spans="1:6" ht="14.4" customHeight="1" x14ac:dyDescent="0.3"/>
    <row r="105" spans="1:6" ht="14.4" customHeight="1" x14ac:dyDescent="0.3"/>
    <row r="106" spans="1:6" ht="14.4" customHeight="1" x14ac:dyDescent="0.3"/>
    <row r="107" spans="1:6" ht="14.4" customHeight="1" x14ac:dyDescent="0.3"/>
    <row r="108" spans="1:6" ht="14.4" customHeight="1" x14ac:dyDescent="0.3"/>
  </sheetData>
  <pageMargins left="0.75" right="0.75" top="1" bottom="1" header="0.5" footer="0.5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C6022-EE7A-420C-9710-374AD9715092}">
  <dimension ref="A1:G432"/>
  <sheetViews>
    <sheetView workbookViewId="0">
      <selection activeCell="B9" sqref="B9"/>
    </sheetView>
  </sheetViews>
  <sheetFormatPr defaultRowHeight="14.4" x14ac:dyDescent="0.3"/>
  <cols>
    <col min="1" max="1" width="48.33203125" bestFit="1" customWidth="1"/>
    <col min="2" max="2" width="45" customWidth="1"/>
    <col min="3" max="3" width="15.21875" style="19" bestFit="1" customWidth="1"/>
    <col min="4" max="4" width="21" style="12" bestFit="1" customWidth="1"/>
    <col min="5" max="6" width="21" style="60" customWidth="1"/>
    <col min="7" max="7" width="20.33203125" style="45" bestFit="1" customWidth="1"/>
    <col min="8" max="8" width="16.77734375" bestFit="1" customWidth="1"/>
    <col min="9" max="11" width="21" bestFit="1" customWidth="1"/>
    <col min="12" max="195" width="22" bestFit="1" customWidth="1"/>
  </cols>
  <sheetData>
    <row r="1" spans="1:7" s="53" customFormat="1" x14ac:dyDescent="0.3">
      <c r="A1" s="53" t="s">
        <v>9</v>
      </c>
      <c r="B1" s="53" t="s">
        <v>2</v>
      </c>
      <c r="C1" s="56" t="s">
        <v>980</v>
      </c>
      <c r="D1" s="57" t="s">
        <v>6</v>
      </c>
      <c r="E1" s="59" t="s">
        <v>970</v>
      </c>
      <c r="F1" s="59" t="s">
        <v>971</v>
      </c>
      <c r="G1" s="58" t="s">
        <v>8</v>
      </c>
    </row>
    <row r="2" spans="1:7" x14ac:dyDescent="0.3">
      <c r="A2" t="s">
        <v>34</v>
      </c>
      <c r="B2" t="s">
        <v>982</v>
      </c>
      <c r="C2" s="19">
        <v>1308627.6599999999</v>
      </c>
      <c r="D2" s="12">
        <v>226591</v>
      </c>
      <c r="E2" s="60">
        <f>_xlfn.PERCENTOF(C2,_2024[[#Totals],[Pajamos]])</f>
        <v>5.5599403586935867E-2</v>
      </c>
      <c r="F2" s="60">
        <f>_xlfn.PERCENTOF(D2,_2024[[#Totals],[Žiūrovų skaičius]])</f>
        <v>6.2225948482227962E-2</v>
      </c>
      <c r="G2" s="45">
        <v>45457</v>
      </c>
    </row>
    <row r="3" spans="1:7" x14ac:dyDescent="0.3">
      <c r="B3" t="s">
        <v>983</v>
      </c>
      <c r="C3" s="19">
        <v>891792.4</v>
      </c>
      <c r="D3" s="12">
        <v>144119</v>
      </c>
      <c r="E3" s="60">
        <f>_xlfn.PERCENTOF(C3,_2024[[#Totals],[Pajamos]])</f>
        <v>3.7889406650140768E-2</v>
      </c>
      <c r="F3" s="60">
        <f>_xlfn.PERCENTOF(D3,_2024[[#Totals],[Žiūrovų skaičius]])</f>
        <v>3.9577659612739305E-2</v>
      </c>
      <c r="G3" s="45">
        <v>45625</v>
      </c>
    </row>
    <row r="4" spans="1:7" x14ac:dyDescent="0.3">
      <c r="B4" t="s">
        <v>984</v>
      </c>
      <c r="C4" s="19">
        <v>766286.09</v>
      </c>
      <c r="D4" s="12">
        <v>99701</v>
      </c>
      <c r="E4" s="60">
        <f>_xlfn.PERCENTOF(C4,_2024[[#Totals],[Pajamos]])</f>
        <v>3.2557044974095277E-2</v>
      </c>
      <c r="F4" s="60">
        <f>_xlfn.PERCENTOF(D4,_2024[[#Totals],[Žiūrovų skaičius]])</f>
        <v>2.7379680965380841E-2</v>
      </c>
      <c r="G4" s="45">
        <v>45499</v>
      </c>
    </row>
    <row r="5" spans="1:7" x14ac:dyDescent="0.3">
      <c r="B5" t="s">
        <v>985</v>
      </c>
      <c r="C5" s="19">
        <v>362814.87</v>
      </c>
      <c r="D5" s="12">
        <v>52027</v>
      </c>
      <c r="E5" s="60">
        <f>_xlfn.PERCENTOF(C5,_2024[[#Totals],[Pajamos]])</f>
        <v>1.5414843351600616E-2</v>
      </c>
      <c r="F5" s="60">
        <f>_xlfn.PERCENTOF(D5,_2024[[#Totals],[Žiūrovų skaičius]])</f>
        <v>1.4287546379533495E-2</v>
      </c>
      <c r="G5" s="45">
        <v>45310</v>
      </c>
    </row>
    <row r="6" spans="1:7" x14ac:dyDescent="0.3">
      <c r="B6" t="s">
        <v>986</v>
      </c>
      <c r="C6" s="19">
        <v>191709.73</v>
      </c>
      <c r="D6" s="12">
        <v>30474</v>
      </c>
      <c r="E6" s="60">
        <f>_xlfn.PERCENTOF(C6,_2024[[#Totals],[Pajamos]])</f>
        <v>8.1451332381378121E-3</v>
      </c>
      <c r="F6" s="60">
        <f>_xlfn.PERCENTOF(D6,_2024[[#Totals],[Žiūrovų skaičius]])</f>
        <v>8.368706409554727E-3</v>
      </c>
      <c r="G6" s="45">
        <v>45646</v>
      </c>
    </row>
    <row r="7" spans="1:7" x14ac:dyDescent="0.3">
      <c r="B7" t="s">
        <v>987</v>
      </c>
      <c r="C7" s="19">
        <v>142024.56</v>
      </c>
      <c r="D7" s="12">
        <v>20080</v>
      </c>
      <c r="E7" s="60">
        <f>_xlfn.PERCENTOF(C7,_2024[[#Totals],[Pajamos]])</f>
        <v>6.0341692844066803E-3</v>
      </c>
      <c r="F7" s="60">
        <f>_xlfn.PERCENTOF(D7,_2024[[#Totals],[Žiūrovų skaičius]])</f>
        <v>5.514327777904407E-3</v>
      </c>
      <c r="G7" s="45">
        <v>45520</v>
      </c>
    </row>
    <row r="8" spans="1:7" x14ac:dyDescent="0.3">
      <c r="B8" t="s">
        <v>988</v>
      </c>
      <c r="C8" s="19">
        <v>121991.32</v>
      </c>
      <c r="D8" s="12">
        <v>17653</v>
      </c>
      <c r="E8" s="60">
        <f>_xlfn.PERCENTOF(C8,_2024[[#Totals],[Pajamos]])</f>
        <v>5.1830209937508446E-3</v>
      </c>
      <c r="F8" s="60">
        <f>_xlfn.PERCENTOF(D8,_2024[[#Totals],[Žiūrovų skaičius]])</f>
        <v>4.8478300927961406E-3</v>
      </c>
      <c r="G8" s="45">
        <v>45422</v>
      </c>
    </row>
    <row r="9" spans="1:7" x14ac:dyDescent="0.3">
      <c r="B9" t="s">
        <v>989</v>
      </c>
      <c r="C9" s="19">
        <v>62395.58</v>
      </c>
      <c r="D9" s="12">
        <v>11938</v>
      </c>
      <c r="E9" s="60">
        <f>_xlfn.PERCENTOF(C9,_2024[[#Totals],[Pajamos]])</f>
        <v>2.6509886199875556E-3</v>
      </c>
      <c r="F9" s="60">
        <f>_xlfn.PERCENTOF(D9,_2024[[#Totals],[Žiūrovų skaičius]])</f>
        <v>3.2783886958477498E-3</v>
      </c>
      <c r="G9" s="45">
        <v>45254</v>
      </c>
    </row>
    <row r="10" spans="1:7" x14ac:dyDescent="0.3">
      <c r="B10" t="s">
        <v>990</v>
      </c>
      <c r="C10" s="19">
        <v>55185.46</v>
      </c>
      <c r="D10" s="12">
        <v>8376</v>
      </c>
      <c r="E10" s="60">
        <f>_xlfn.PERCENTOF(C10,_2024[[#Totals],[Pajamos]])</f>
        <v>2.3446536829816863E-3</v>
      </c>
      <c r="F10" s="60">
        <f>_xlfn.PERCENTOF(D10,_2024[[#Totals],[Žiūrovų skaičius]])</f>
        <v>2.3001996746876154E-3</v>
      </c>
      <c r="G10" s="45">
        <v>45478</v>
      </c>
    </row>
    <row r="11" spans="1:7" x14ac:dyDescent="0.3">
      <c r="B11" t="s">
        <v>991</v>
      </c>
      <c r="C11" s="19">
        <v>29170.77</v>
      </c>
      <c r="D11" s="12">
        <v>4058</v>
      </c>
      <c r="E11" s="60">
        <f>_xlfn.PERCENTOF(C11,_2024[[#Totals],[Pajamos]])</f>
        <v>1.2393727136805906E-3</v>
      </c>
      <c r="F11" s="60">
        <f>_xlfn.PERCENTOF(D11,_2024[[#Totals],[Žiūrovų skaičius]])</f>
        <v>1.1143995081043868E-3</v>
      </c>
      <c r="G11" s="45">
        <v>45387</v>
      </c>
    </row>
    <row r="12" spans="1:7" x14ac:dyDescent="0.3">
      <c r="B12" t="s">
        <v>992</v>
      </c>
      <c r="C12" s="19">
        <v>4984.13</v>
      </c>
      <c r="D12" s="12">
        <v>817</v>
      </c>
      <c r="E12" s="60">
        <f>_xlfn.PERCENTOF(C12,_2024[[#Totals],[Pajamos]])</f>
        <v>2.1175974180444472E-4</v>
      </c>
      <c r="F12" s="60">
        <f>_xlfn.PERCENTOF(D12,_2024[[#Totals],[Žiūrovų skaičius]])</f>
        <v>2.2436283837389944E-4</v>
      </c>
      <c r="G12" s="45">
        <v>45303</v>
      </c>
    </row>
    <row r="13" spans="1:7" x14ac:dyDescent="0.3">
      <c r="B13" t="s">
        <v>993</v>
      </c>
      <c r="C13" s="19">
        <v>1389.39</v>
      </c>
      <c r="D13" s="12">
        <v>423</v>
      </c>
      <c r="E13" s="60">
        <f>_xlfn.PERCENTOF(C13,_2024[[#Totals],[Pajamos]])</f>
        <v>5.9030737092667625E-5</v>
      </c>
      <c r="F13" s="60">
        <f>_xlfn.PERCENTOF(D13,_2024[[#Totals],[Žiūrovų skaičius]])</f>
        <v>1.1616337898673129E-4</v>
      </c>
      <c r="G13" s="45">
        <v>44400</v>
      </c>
    </row>
    <row r="14" spans="1:7" x14ac:dyDescent="0.3">
      <c r="B14" t="s">
        <v>994</v>
      </c>
      <c r="C14" s="19">
        <v>1057.6400000000001</v>
      </c>
      <c r="D14" s="12">
        <v>223</v>
      </c>
      <c r="E14" s="60">
        <f>_xlfn.PERCENTOF(C14,_2024[[#Totals],[Pajamos]])</f>
        <v>4.493574070540956E-5</v>
      </c>
      <c r="F14" s="60">
        <f>_xlfn.PERCENTOF(D14,_2024[[#Totals],[Žiūrovų skaičius]])</f>
        <v>6.123979554146826E-5</v>
      </c>
      <c r="G14" s="45">
        <v>45408</v>
      </c>
    </row>
    <row r="15" spans="1:7" x14ac:dyDescent="0.3">
      <c r="B15" t="s">
        <v>995</v>
      </c>
      <c r="C15" s="19">
        <v>663.1</v>
      </c>
      <c r="D15" s="12">
        <v>134</v>
      </c>
      <c r="E15" s="60">
        <f>_xlfn.PERCENTOF(C15,_2024[[#Totals],[Pajamos]])</f>
        <v>2.817299805392863E-5</v>
      </c>
      <c r="F15" s="60">
        <f>_xlfn.PERCENTOF(D15,_2024[[#Totals],[Žiūrovų skaičius]])</f>
        <v>3.6798800908326221E-5</v>
      </c>
      <c r="G15" s="45">
        <v>45072</v>
      </c>
    </row>
    <row r="16" spans="1:7" x14ac:dyDescent="0.3">
      <c r="A16" t="s">
        <v>996</v>
      </c>
      <c r="B16">
        <f>COUNTA(B2:B15)</f>
        <v>14</v>
      </c>
      <c r="C16" s="19">
        <v>3940092.7</v>
      </c>
      <c r="D16" s="12">
        <v>616614</v>
      </c>
      <c r="E16" s="60">
        <f>_xlfn.PERCENTOF(C16,_2024[[#Totals],[Pajamos]])</f>
        <v>0.16740193631337416</v>
      </c>
      <c r="F16" s="60">
        <f>_xlfn.PERCENTOF(D16,_2024[[#Totals],[Žiūrovų skaičius]])</f>
        <v>0.16933325241258707</v>
      </c>
      <c r="G16" s="45">
        <v>45646</v>
      </c>
    </row>
    <row r="17" spans="1:7" x14ac:dyDescent="0.3">
      <c r="A17" t="s">
        <v>981</v>
      </c>
      <c r="B17" t="s">
        <v>997</v>
      </c>
      <c r="C17" s="19">
        <v>1201417.17</v>
      </c>
      <c r="D17" s="12">
        <v>208807</v>
      </c>
      <c r="E17" s="60">
        <f>_xlfn.PERCENTOF(C17,_2024[[#Totals],[Pajamos]])</f>
        <v>5.1044372782938378E-2</v>
      </c>
      <c r="F17" s="60">
        <f>_xlfn.PERCENTOF(D17,_2024[[#Totals],[Žiūrovų skaičius]])</f>
        <v>5.734214344227518E-2</v>
      </c>
      <c r="G17" s="45">
        <v>45478</v>
      </c>
    </row>
    <row r="18" spans="1:7" x14ac:dyDescent="0.3">
      <c r="B18" t="s">
        <v>998</v>
      </c>
      <c r="C18" s="19">
        <v>872564.59</v>
      </c>
      <c r="D18" s="12">
        <v>151283</v>
      </c>
      <c r="E18" s="60">
        <f>_xlfn.PERCENTOF(C18,_2024[[#Totals],[Pajamos]])</f>
        <v>3.7072478503991903E-2</v>
      </c>
      <c r="F18" s="60">
        <f>_xlfn.PERCENTOF(D18,_2024[[#Totals],[Žiūrovų skaičius]])</f>
        <v>4.1545022371748626E-2</v>
      </c>
      <c r="G18" s="45">
        <v>45359</v>
      </c>
    </row>
    <row r="19" spans="1:7" x14ac:dyDescent="0.3">
      <c r="B19" t="s">
        <v>999</v>
      </c>
      <c r="C19" s="19">
        <v>306117.82</v>
      </c>
      <c r="D19" s="12">
        <v>58309</v>
      </c>
      <c r="E19" s="60">
        <f>_xlfn.PERCENTOF(C19,_2024[[#Totals],[Pajamos]])</f>
        <v>1.3005967044386781E-2</v>
      </c>
      <c r="F19" s="60">
        <f>_xlfn.PERCENTOF(D19,_2024[[#Totals],[Žiūrovų skaičius]])</f>
        <v>1.6012696135549207E-2</v>
      </c>
      <c r="G19" s="45">
        <v>45282</v>
      </c>
    </row>
    <row r="20" spans="1:7" x14ac:dyDescent="0.3">
      <c r="B20" t="s">
        <v>1000</v>
      </c>
      <c r="C20" s="19">
        <v>276885.59000000003</v>
      </c>
      <c r="D20" s="12">
        <v>49991</v>
      </c>
      <c r="E20" s="60">
        <f>_xlfn.PERCENTOF(C20,_2024[[#Totals],[Pajamos]])</f>
        <v>1.1763983091887921E-2</v>
      </c>
      <c r="F20" s="60">
        <f>_xlfn.PERCENTOF(D20,_2024[[#Totals],[Žiūrovų skaičius]])</f>
        <v>1.3728424300060719E-2</v>
      </c>
      <c r="G20" s="45">
        <v>45590</v>
      </c>
    </row>
    <row r="21" spans="1:7" x14ac:dyDescent="0.3">
      <c r="B21" t="s">
        <v>1001</v>
      </c>
      <c r="C21" s="19">
        <v>159871.26999999999</v>
      </c>
      <c r="D21" s="12">
        <v>24563</v>
      </c>
      <c r="E21" s="60">
        <f>_xlfn.PERCENTOF(C21,_2024[[#Totals],[Pajamos]])</f>
        <v>6.7924189090470492E-3</v>
      </c>
      <c r="F21" s="60">
        <f>_xlfn.PERCENTOF(D21,_2024[[#Totals],[Žiūrovų skaičius]])</f>
        <v>6.7454399008299781E-3</v>
      </c>
      <c r="G21" s="45">
        <v>45632</v>
      </c>
    </row>
    <row r="22" spans="1:7" x14ac:dyDescent="0.3">
      <c r="B22" t="s">
        <v>1002</v>
      </c>
      <c r="C22" s="19">
        <v>103805.87</v>
      </c>
      <c r="D22" s="12">
        <v>14906</v>
      </c>
      <c r="E22" s="60">
        <f>_xlfn.PERCENTOF(C22,_2024[[#Totals],[Pajamos]])</f>
        <v>4.4103793899809502E-3</v>
      </c>
      <c r="F22" s="60">
        <f>_xlfn.PERCENTOF(D22,_2024[[#Totals],[Žiūrovų skaičius]])</f>
        <v>4.0934546741754532E-3</v>
      </c>
      <c r="G22" s="45">
        <v>45408</v>
      </c>
    </row>
    <row r="23" spans="1:7" x14ac:dyDescent="0.3">
      <c r="B23" t="s">
        <v>1003</v>
      </c>
      <c r="C23" s="19">
        <v>78277.69</v>
      </c>
      <c r="D23" s="12">
        <v>11525</v>
      </c>
      <c r="E23" s="60">
        <f>_xlfn.PERCENTOF(C23,_2024[[#Totals],[Pajamos]])</f>
        <v>3.3257686744624167E-3</v>
      </c>
      <c r="F23" s="60">
        <f>_xlfn.PERCENTOF(D23,_2024[[#Totals],[Žiūrovų skaičius]])</f>
        <v>3.1649714960332817E-3</v>
      </c>
      <c r="G23" s="45">
        <v>45394</v>
      </c>
    </row>
    <row r="24" spans="1:7" x14ac:dyDescent="0.3">
      <c r="B24" t="s">
        <v>1004</v>
      </c>
      <c r="C24" s="19">
        <v>64506.47</v>
      </c>
      <c r="D24" s="12">
        <v>8839</v>
      </c>
      <c r="E24" s="60">
        <f>_xlfn.PERCENTOF(C24,_2024[[#Totals],[Pajamos]])</f>
        <v>2.740673584339927E-3</v>
      </c>
      <c r="F24" s="60">
        <f>_xlfn.PERCENTOF(D24,_2024[[#Totals],[Žiūrovų skaičius]])</f>
        <v>2.4273477703633992E-3</v>
      </c>
      <c r="G24" s="45">
        <v>45548</v>
      </c>
    </row>
    <row r="25" spans="1:7" x14ac:dyDescent="0.3">
      <c r="B25" t="s">
        <v>1005</v>
      </c>
      <c r="C25" s="19">
        <v>45354.5</v>
      </c>
      <c r="D25" s="12">
        <v>6506</v>
      </c>
      <c r="E25" s="60">
        <f>_xlfn.PERCENTOF(C25,_2024[[#Totals],[Pajamos]])</f>
        <v>1.9269676372144562E-3</v>
      </c>
      <c r="F25" s="60">
        <f>_xlfn.PERCENTOF(D25,_2024[[#Totals],[Žiūrovų skaičius]])</f>
        <v>1.786664169474406E-3</v>
      </c>
      <c r="G25" s="45">
        <v>45324</v>
      </c>
    </row>
    <row r="26" spans="1:7" x14ac:dyDescent="0.3">
      <c r="B26" t="s">
        <v>1006</v>
      </c>
      <c r="C26" s="19">
        <v>33544.29</v>
      </c>
      <c r="D26" s="12">
        <v>5215</v>
      </c>
      <c r="E26" s="60">
        <f>_xlfn.PERCENTOF(C26,_2024[[#Totals],[Pajamos]])</f>
        <v>1.4251895896402016E-3</v>
      </c>
      <c r="F26" s="60">
        <f>_xlfn.PERCENTOF(D26,_2024[[#Totals],[Žiūrovų skaičius]])</f>
        <v>1.4321324383352332E-3</v>
      </c>
      <c r="G26" s="45">
        <v>45401</v>
      </c>
    </row>
    <row r="27" spans="1:7" x14ac:dyDescent="0.3">
      <c r="B27" t="s">
        <v>1007</v>
      </c>
      <c r="C27" s="19">
        <v>27547.94</v>
      </c>
      <c r="D27" s="12">
        <v>4063</v>
      </c>
      <c r="E27" s="60">
        <f>_xlfn.PERCENTOF(C27,_2024[[#Totals],[Pajamos]])</f>
        <v>1.1704238576530578E-3</v>
      </c>
      <c r="F27" s="60">
        <f>_xlfn.PERCENTOF(D27,_2024[[#Totals],[Žiūrovų skaičius]])</f>
        <v>1.1157725976905183E-3</v>
      </c>
      <c r="G27" s="45">
        <v>45296</v>
      </c>
    </row>
    <row r="28" spans="1:7" x14ac:dyDescent="0.3">
      <c r="B28" t="s">
        <v>1008</v>
      </c>
      <c r="C28" s="19">
        <v>22270.720000000001</v>
      </c>
      <c r="D28" s="12">
        <v>3457</v>
      </c>
      <c r="E28" s="60">
        <f>_xlfn.PERCENTOF(C28,_2024[[#Totals],[Pajamos]])</f>
        <v>9.4621165920613702E-4</v>
      </c>
      <c r="F28" s="60">
        <f>_xlfn.PERCENTOF(D28,_2024[[#Totals],[Žiūrovų skaičius]])</f>
        <v>9.4935413985137128E-4</v>
      </c>
      <c r="G28" s="45">
        <v>45485</v>
      </c>
    </row>
    <row r="29" spans="1:7" x14ac:dyDescent="0.3">
      <c r="B29" t="s">
        <v>1009</v>
      </c>
      <c r="C29" s="19">
        <v>9381.16</v>
      </c>
      <c r="D29" s="12">
        <v>1448</v>
      </c>
      <c r="E29" s="60">
        <f>_xlfn.PERCENTOF(C29,_2024[[#Totals],[Pajamos]])</f>
        <v>3.9857548246658586E-4</v>
      </c>
      <c r="F29" s="60">
        <f>_xlfn.PERCENTOF(D29,_2024[[#Totals],[Žiūrovų skaičius]])</f>
        <v>3.9764674414370426E-4</v>
      </c>
      <c r="G29" s="45">
        <v>45506</v>
      </c>
    </row>
    <row r="30" spans="1:7" x14ac:dyDescent="0.3">
      <c r="B30" t="s">
        <v>1010</v>
      </c>
      <c r="C30" s="19">
        <v>8986.0400000000009</v>
      </c>
      <c r="D30" s="12">
        <v>2053</v>
      </c>
      <c r="E30" s="60">
        <f>_xlfn.PERCENTOF(C30,_2024[[#Totals],[Pajamos]])</f>
        <v>3.817880974702531E-4</v>
      </c>
      <c r="F30" s="60">
        <f>_xlfn.PERCENTOF(D30,_2024[[#Totals],[Žiūrovų skaičius]])</f>
        <v>5.6379058406562485E-4</v>
      </c>
      <c r="G30" s="45">
        <v>44916</v>
      </c>
    </row>
    <row r="31" spans="1:7" x14ac:dyDescent="0.3">
      <c r="B31" t="s">
        <v>1011</v>
      </c>
      <c r="C31" s="19">
        <v>4877.93</v>
      </c>
      <c r="D31" s="12">
        <v>943</v>
      </c>
      <c r="E31" s="60">
        <f>_xlfn.PERCENTOF(C31,_2024[[#Totals],[Pajamos]])</f>
        <v>2.0724764348846342E-4</v>
      </c>
      <c r="F31" s="60">
        <f>_xlfn.PERCENTOF(D31,_2024[[#Totals],[Žiūrovų skaičius]])</f>
        <v>2.5896469594441514E-4</v>
      </c>
      <c r="G31" s="45">
        <v>45023</v>
      </c>
    </row>
    <row r="32" spans="1:7" x14ac:dyDescent="0.3">
      <c r="B32" t="s">
        <v>1012</v>
      </c>
      <c r="C32" s="19">
        <v>3349.99</v>
      </c>
      <c r="D32" s="12">
        <v>710</v>
      </c>
      <c r="E32" s="60">
        <f>_xlfn.PERCENTOF(C32,_2024[[#Totals],[Pajamos]])</f>
        <v>1.4233036005230034E-4</v>
      </c>
      <c r="F32" s="60">
        <f>_xlfn.PERCENTOF(D32,_2024[[#Totals],[Žiūrovų skaičius]])</f>
        <v>1.9497872123068371E-4</v>
      </c>
      <c r="G32" s="45">
        <v>45401</v>
      </c>
    </row>
    <row r="33" spans="1:7" x14ac:dyDescent="0.3">
      <c r="B33" t="s">
        <v>1013</v>
      </c>
      <c r="C33" s="19">
        <v>2496.42</v>
      </c>
      <c r="D33" s="12">
        <v>334</v>
      </c>
      <c r="E33" s="60">
        <f>_xlfn.PERCENTOF(C33,_2024[[#Totals],[Pajamos]])</f>
        <v>1.0606490092261878E-4</v>
      </c>
      <c r="F33" s="60">
        <f>_xlfn.PERCENTOF(D33,_2024[[#Totals],[Žiūrovų skaičius]])</f>
        <v>9.1722384353589239E-5</v>
      </c>
      <c r="G33" s="45">
        <v>45128</v>
      </c>
    </row>
    <row r="34" spans="1:7" x14ac:dyDescent="0.3">
      <c r="B34" t="s">
        <v>1014</v>
      </c>
      <c r="C34" s="19">
        <v>2457</v>
      </c>
      <c r="D34" s="12">
        <v>484</v>
      </c>
      <c r="E34" s="60">
        <f>_xlfn.PERCENTOF(C34,_2024[[#Totals],[Pajamos]])</f>
        <v>1.0439007120872062E-4</v>
      </c>
      <c r="F34" s="60">
        <f>_xlfn.PERCENTOF(D34,_2024[[#Totals],[Žiūrovų skaičius]])</f>
        <v>1.3291507193753652E-4</v>
      </c>
      <c r="G34" s="45">
        <v>45226</v>
      </c>
    </row>
    <row r="35" spans="1:7" x14ac:dyDescent="0.3">
      <c r="B35" t="s">
        <v>1015</v>
      </c>
      <c r="C35" s="19">
        <v>1237.5</v>
      </c>
      <c r="D35" s="12">
        <v>322</v>
      </c>
      <c r="E35" s="60">
        <f>_xlfn.PERCENTOF(C35,_2024[[#Totals],[Pajamos]])</f>
        <v>5.2577416817579063E-5</v>
      </c>
      <c r="F35" s="60">
        <f>_xlfn.PERCENTOF(D35,_2024[[#Totals],[Žiūrovų skaičius]])</f>
        <v>8.8426969346873464E-5</v>
      </c>
      <c r="G35" s="45">
        <v>45205</v>
      </c>
    </row>
    <row r="36" spans="1:7" x14ac:dyDescent="0.3">
      <c r="B36" t="s">
        <v>1016</v>
      </c>
      <c r="C36" s="19">
        <v>1201.5</v>
      </c>
      <c r="D36" s="12">
        <v>511</v>
      </c>
      <c r="E36" s="60">
        <f>_xlfn.PERCENTOF(C36,_2024[[#Totals],[Pajamos]])</f>
        <v>5.1047891964704037E-5</v>
      </c>
      <c r="F36" s="60">
        <f>_xlfn.PERCENTOF(D36,_2024[[#Totals],[Žiūrovų skaičius]])</f>
        <v>1.4032975570264702E-4</v>
      </c>
      <c r="G36" s="45">
        <v>44638</v>
      </c>
    </row>
    <row r="37" spans="1:7" x14ac:dyDescent="0.3">
      <c r="B37" t="s">
        <v>1017</v>
      </c>
      <c r="C37" s="19">
        <v>1115</v>
      </c>
      <c r="D37" s="12">
        <v>461</v>
      </c>
      <c r="E37" s="60">
        <f>_xlfn.PERCENTOF(C37,_2024[[#Totals],[Pajamos]])</f>
        <v>4.7372783637657097E-5</v>
      </c>
      <c r="F37" s="60">
        <f>_xlfn.PERCENTOF(D37,_2024[[#Totals],[Žiūrovų skaičius]])</f>
        <v>1.2659885984133126E-4</v>
      </c>
      <c r="G37" s="45">
        <v>44743</v>
      </c>
    </row>
    <row r="38" spans="1:7" x14ac:dyDescent="0.3">
      <c r="B38" t="s">
        <v>1018</v>
      </c>
      <c r="C38" s="19">
        <v>1082</v>
      </c>
      <c r="D38" s="12">
        <v>460</v>
      </c>
      <c r="E38" s="60">
        <f>_xlfn.PERCENTOF(C38,_2024[[#Totals],[Pajamos]])</f>
        <v>4.5970719189188321E-5</v>
      </c>
      <c r="F38" s="60">
        <f>_xlfn.PERCENTOF(D38,_2024[[#Totals],[Žiūrovų skaičius]])</f>
        <v>1.2632424192410494E-4</v>
      </c>
      <c r="G38" s="45">
        <v>45212</v>
      </c>
    </row>
    <row r="39" spans="1:7" x14ac:dyDescent="0.3">
      <c r="B39" t="s">
        <v>1019</v>
      </c>
      <c r="C39" s="19">
        <v>400</v>
      </c>
      <c r="D39" s="12">
        <v>80</v>
      </c>
      <c r="E39" s="60">
        <f>_xlfn.PERCENTOF(C39,_2024[[#Totals],[Pajamos]])</f>
        <v>1.6994720587500304E-5</v>
      </c>
      <c r="F39" s="60">
        <f>_xlfn.PERCENTOF(D39,_2024[[#Totals],[Žiūrovų skaičius]])</f>
        <v>2.1969433378105208E-5</v>
      </c>
      <c r="G39" s="45">
        <v>42188</v>
      </c>
    </row>
    <row r="40" spans="1:7" x14ac:dyDescent="0.3">
      <c r="A40" t="s">
        <v>1020</v>
      </c>
      <c r="B40">
        <f>COUNTA(B17:B39)</f>
        <v>23</v>
      </c>
      <c r="C40" s="19">
        <v>3228748.4600000004</v>
      </c>
      <c r="D40" s="12">
        <v>555270</v>
      </c>
      <c r="E40" s="60">
        <f>_xlfn.PERCENTOF(C40,_2024[[#Totals],[Pajamos]])</f>
        <v>0.13717919481255478</v>
      </c>
      <c r="F40" s="60">
        <f>_xlfn.PERCENTOF(D40,_2024[[#Totals],[Žiūrovų skaičius]])</f>
        <v>0.15248709089825599</v>
      </c>
      <c r="G40" s="45">
        <v>45632</v>
      </c>
    </row>
    <row r="41" spans="1:7" x14ac:dyDescent="0.3">
      <c r="A41" t="s">
        <v>110</v>
      </c>
      <c r="B41" t="s">
        <v>1021</v>
      </c>
      <c r="C41" s="19">
        <v>856146.09</v>
      </c>
      <c r="D41" s="12">
        <v>118875</v>
      </c>
      <c r="E41" s="60">
        <f>_xlfn.PERCENTOF(C41,_2024[[#Totals],[Pajamos]])</f>
        <v>3.6374908954077217E-2</v>
      </c>
      <c r="F41" s="60">
        <f>_xlfn.PERCENTOF(D41,_2024[[#Totals],[Žiūrovų skaičius]])</f>
        <v>3.2645204910278204E-2</v>
      </c>
      <c r="G41" s="45">
        <v>45513</v>
      </c>
    </row>
    <row r="42" spans="1:7" x14ac:dyDescent="0.3">
      <c r="B42" t="s">
        <v>1022</v>
      </c>
      <c r="C42" s="19">
        <v>531311.11</v>
      </c>
      <c r="D42" s="12">
        <v>98478</v>
      </c>
      <c r="E42" s="60">
        <f>_xlfn.PERCENTOF(C42,_2024[[#Totals],[Pajamos]])</f>
        <v>2.2573709648711596E-2</v>
      </c>
      <c r="F42" s="60">
        <f>_xlfn.PERCENTOF(D42,_2024[[#Totals],[Žiūrovų skaičius]])</f>
        <v>2.7043823252613057E-2</v>
      </c>
      <c r="G42" s="45">
        <v>45436</v>
      </c>
    </row>
    <row r="43" spans="1:7" x14ac:dyDescent="0.3">
      <c r="B43" t="s">
        <v>1023</v>
      </c>
      <c r="C43" s="19">
        <v>436514.68</v>
      </c>
      <c r="D43" s="12">
        <v>55916</v>
      </c>
      <c r="E43" s="60">
        <f>_xlfn.PERCENTOF(C43,_2024[[#Totals],[Pajamos]])</f>
        <v>1.8546112547355269E-2</v>
      </c>
      <c r="F43" s="60">
        <f>_xlfn.PERCENTOF(D43,_2024[[#Totals],[Žiūrovų skaičius]])</f>
        <v>1.5355535459626635E-2</v>
      </c>
      <c r="G43" s="45">
        <v>45590</v>
      </c>
    </row>
    <row r="44" spans="1:7" x14ac:dyDescent="0.3">
      <c r="B44" t="s">
        <v>1024</v>
      </c>
      <c r="C44" s="19">
        <v>237660.23</v>
      </c>
      <c r="D44" s="12">
        <v>32151</v>
      </c>
      <c r="E44" s="60">
        <f>_xlfn.PERCENTOF(C44,_2024[[#Totals],[Pajamos]])</f>
        <v>1.0097423009027644E-2</v>
      </c>
      <c r="F44" s="60">
        <f>_xlfn.PERCENTOF(D44,_2024[[#Totals],[Žiūrovų skaičius]])</f>
        <v>8.8292406567432574E-3</v>
      </c>
      <c r="G44" s="45">
        <v>45450</v>
      </c>
    </row>
    <row r="45" spans="1:7" x14ac:dyDescent="0.3">
      <c r="B45" t="s">
        <v>1025</v>
      </c>
      <c r="C45" s="19">
        <v>140820.03</v>
      </c>
      <c r="D45" s="12">
        <v>21147</v>
      </c>
      <c r="E45" s="60">
        <f>_xlfn.PERCENTOF(C45,_2024[[#Totals],[Pajamos]])</f>
        <v>5.9829926574335264E-3</v>
      </c>
      <c r="F45" s="60">
        <f>_xlfn.PERCENTOF(D45,_2024[[#Totals],[Žiūrovų skaičius]])</f>
        <v>5.8073450955848857E-3</v>
      </c>
      <c r="G45" s="45">
        <v>45296</v>
      </c>
    </row>
    <row r="46" spans="1:7" x14ac:dyDescent="0.3">
      <c r="B46" t="s">
        <v>1026</v>
      </c>
      <c r="C46" s="19">
        <v>95429.92</v>
      </c>
      <c r="D46" s="12">
        <v>13875</v>
      </c>
      <c r="E46" s="60">
        <f>_xlfn.PERCENTOF(C46,_2024[[#Totals],[Pajamos]])</f>
        <v>4.0545120652187676E-3</v>
      </c>
      <c r="F46" s="60">
        <f>_xlfn.PERCENTOF(D46,_2024[[#Totals],[Žiūrovų skaičius]])</f>
        <v>3.810323601515122E-3</v>
      </c>
      <c r="G46" s="45">
        <v>45422</v>
      </c>
    </row>
    <row r="47" spans="1:7" x14ac:dyDescent="0.3">
      <c r="B47" t="s">
        <v>1027</v>
      </c>
      <c r="C47" s="19">
        <v>89050.95</v>
      </c>
      <c r="D47" s="12">
        <v>14132</v>
      </c>
      <c r="E47" s="60">
        <f>_xlfn.PERCENTOF(C47,_2024[[#Totals],[Pajamos]])</f>
        <v>3.7834900332536503E-3</v>
      </c>
      <c r="F47" s="60">
        <f>_xlfn.PERCENTOF(D47,_2024[[#Totals],[Žiūrovų skaičius]])</f>
        <v>3.8809004062422851E-3</v>
      </c>
      <c r="G47" s="45">
        <v>45373</v>
      </c>
    </row>
    <row r="48" spans="1:7" x14ac:dyDescent="0.3">
      <c r="B48" t="s">
        <v>1028</v>
      </c>
      <c r="C48" s="19">
        <v>81387.02</v>
      </c>
      <c r="D48" s="12">
        <v>11491</v>
      </c>
      <c r="E48" s="60">
        <f>_xlfn.PERCENTOF(C48,_2024[[#Totals],[Pajamos]])</f>
        <v>3.4578741608732476E-3</v>
      </c>
      <c r="F48" s="60">
        <f>_xlfn.PERCENTOF(D48,_2024[[#Totals],[Žiūrovų skaičius]])</f>
        <v>3.1556344868475866E-3</v>
      </c>
      <c r="G48" s="45">
        <v>45261</v>
      </c>
    </row>
    <row r="49" spans="1:7" x14ac:dyDescent="0.3">
      <c r="B49" t="s">
        <v>1029</v>
      </c>
      <c r="C49" s="19">
        <v>37805.629999999997</v>
      </c>
      <c r="D49" s="12">
        <v>4965</v>
      </c>
      <c r="E49" s="60">
        <f>_xlfn.PERCENTOF(C49,_2024[[#Totals],[Pajamos]])</f>
        <v>1.6062402962110478E-3</v>
      </c>
      <c r="F49" s="60">
        <f>_xlfn.PERCENTOF(D49,_2024[[#Totals],[Žiūrovų skaičius]])</f>
        <v>1.3634779590286545E-3</v>
      </c>
      <c r="G49" s="45">
        <v>45639</v>
      </c>
    </row>
    <row r="50" spans="1:7" x14ac:dyDescent="0.3">
      <c r="B50" t="s">
        <v>1030</v>
      </c>
      <c r="C50" s="19">
        <v>36842.239999999998</v>
      </c>
      <c r="D50" s="12">
        <v>6030</v>
      </c>
      <c r="E50" s="60">
        <f>_xlfn.PERCENTOF(C50,_2024[[#Totals],[Pajamos]])</f>
        <v>1.5653089365440678E-3</v>
      </c>
      <c r="F50" s="60">
        <f>_xlfn.PERCENTOF(D50,_2024[[#Totals],[Žiūrovų skaičius]])</f>
        <v>1.6559460408746801E-3</v>
      </c>
      <c r="G50" s="45">
        <v>45485</v>
      </c>
    </row>
    <row r="51" spans="1:7" x14ac:dyDescent="0.3">
      <c r="B51" t="s">
        <v>1031</v>
      </c>
      <c r="C51" s="19">
        <v>34188.53</v>
      </c>
      <c r="D51" s="12">
        <v>5219</v>
      </c>
      <c r="E51" s="60">
        <f>_xlfn.PERCENTOF(C51,_2024[[#Totals],[Pajamos]])</f>
        <v>1.4525612866184293E-3</v>
      </c>
      <c r="F51" s="60">
        <f>_xlfn.PERCENTOF(D51,_2024[[#Totals],[Žiūrovų skaičius]])</f>
        <v>1.4332309100041384E-3</v>
      </c>
      <c r="G51" s="45">
        <v>45345</v>
      </c>
    </row>
    <row r="52" spans="1:7" x14ac:dyDescent="0.3">
      <c r="B52" t="s">
        <v>1032</v>
      </c>
      <c r="C52" s="19">
        <v>32072.66</v>
      </c>
      <c r="D52" s="12">
        <v>6250</v>
      </c>
      <c r="E52" s="60">
        <f>_xlfn.PERCENTOF(C52,_2024[[#Totals],[Pajamos]])</f>
        <v>1.3626647379947439E-3</v>
      </c>
      <c r="F52" s="60">
        <f>_xlfn.PERCENTOF(D52,_2024[[#Totals],[Žiūrovų skaičius]])</f>
        <v>1.7163619826644693E-3</v>
      </c>
      <c r="G52" s="45">
        <v>45506</v>
      </c>
    </row>
    <row r="53" spans="1:7" x14ac:dyDescent="0.3">
      <c r="B53" t="s">
        <v>1033</v>
      </c>
      <c r="C53" s="19">
        <v>16516.29</v>
      </c>
      <c r="D53" s="12">
        <v>2473</v>
      </c>
      <c r="E53" s="60">
        <f>_xlfn.PERCENTOF(C53,_2024[[#Totals],[Pajamos]])</f>
        <v>7.0172433423031349E-4</v>
      </c>
      <c r="F53" s="60">
        <f>_xlfn.PERCENTOF(D53,_2024[[#Totals],[Žiūrovų skaičius]])</f>
        <v>6.7913010930067724E-4</v>
      </c>
      <c r="G53" s="45">
        <v>45576</v>
      </c>
    </row>
    <row r="54" spans="1:7" x14ac:dyDescent="0.3">
      <c r="B54" t="s">
        <v>1034</v>
      </c>
      <c r="C54" s="19">
        <v>5595.97</v>
      </c>
      <c r="D54" s="12">
        <v>894</v>
      </c>
      <c r="E54" s="60">
        <f>_xlfn.PERCENTOF(C54,_2024[[#Totals],[Pajamos]])</f>
        <v>2.377548664150852E-4</v>
      </c>
      <c r="F54" s="60">
        <f>_xlfn.PERCENTOF(D54,_2024[[#Totals],[Žiūrovų skaičius]])</f>
        <v>2.4550841800032567E-4</v>
      </c>
      <c r="G54" s="45">
        <v>45268</v>
      </c>
    </row>
    <row r="55" spans="1:7" x14ac:dyDescent="0.3">
      <c r="B55" t="s">
        <v>1035</v>
      </c>
      <c r="C55" s="19">
        <v>323.72000000000003</v>
      </c>
      <c r="D55" s="12">
        <v>51</v>
      </c>
      <c r="E55" s="60">
        <f>_xlfn.PERCENTOF(C55,_2024[[#Totals],[Pajamos]])</f>
        <v>1.3753827371463998E-5</v>
      </c>
      <c r="F55" s="60">
        <f>_xlfn.PERCENTOF(D55,_2024[[#Totals],[Žiūrovų skaičius]])</f>
        <v>1.400551377854207E-5</v>
      </c>
      <c r="G55" s="45">
        <v>45079</v>
      </c>
    </row>
    <row r="56" spans="1:7" x14ac:dyDescent="0.3">
      <c r="B56" t="s">
        <v>1036</v>
      </c>
      <c r="C56" s="19">
        <v>250</v>
      </c>
      <c r="D56" s="12">
        <v>40</v>
      </c>
      <c r="E56" s="60">
        <f>_xlfn.PERCENTOF(C56,_2024[[#Totals],[Pajamos]])</f>
        <v>1.062170036718769E-5</v>
      </c>
      <c r="F56" s="60">
        <f>_xlfn.PERCENTOF(D56,_2024[[#Totals],[Žiūrovų skaičius]])</f>
        <v>1.0984716689052604E-5</v>
      </c>
      <c r="G56" s="45">
        <v>45009</v>
      </c>
    </row>
    <row r="57" spans="1:7" x14ac:dyDescent="0.3">
      <c r="B57" t="s">
        <v>1037</v>
      </c>
      <c r="C57" s="19">
        <v>120</v>
      </c>
      <c r="D57" s="12">
        <v>48</v>
      </c>
      <c r="E57" s="60">
        <f>_xlfn.PERCENTOF(C57,_2024[[#Totals],[Pajamos]])</f>
        <v>5.0984161762500911E-6</v>
      </c>
      <c r="F57" s="60">
        <f>_xlfn.PERCENTOF(D57,_2024[[#Totals],[Žiūrovų skaičius]])</f>
        <v>1.3181660026863125E-5</v>
      </c>
      <c r="G57" s="45">
        <v>44869</v>
      </c>
    </row>
    <row r="58" spans="1:7" x14ac:dyDescent="0.3">
      <c r="A58" t="s">
        <v>1038</v>
      </c>
      <c r="B58">
        <f>COUNTA(B41:B57)</f>
        <v>17</v>
      </c>
      <c r="C58" s="19">
        <v>2632035.0699999998</v>
      </c>
      <c r="D58" s="12">
        <v>392035</v>
      </c>
      <c r="E58" s="60">
        <f>_xlfn.PERCENTOF(C58,_2024[[#Totals],[Pajamos]])</f>
        <v>0.1118267514778795</v>
      </c>
      <c r="F58" s="60">
        <f>_xlfn.PERCENTOF(D58,_2024[[#Totals],[Žiūrovų skaičius]])</f>
        <v>0.10765983517981843</v>
      </c>
      <c r="G58" s="45">
        <v>45639</v>
      </c>
    </row>
    <row r="59" spans="1:7" x14ac:dyDescent="0.3">
      <c r="A59" t="s">
        <v>48</v>
      </c>
      <c r="B59" t="s">
        <v>1039</v>
      </c>
      <c r="C59" s="19">
        <v>815729.43</v>
      </c>
      <c r="D59" s="12">
        <v>102575</v>
      </c>
      <c r="E59" s="60">
        <f>_xlfn.PERCENTOF(C59,_2024[[#Totals],[Pajamos]])</f>
        <v>3.4657734344627225E-2</v>
      </c>
      <c r="F59" s="60">
        <f>_xlfn.PERCENTOF(D59,_2024[[#Totals],[Žiūrovų skaičius]])</f>
        <v>2.8168932859489272E-2</v>
      </c>
      <c r="G59" s="45">
        <v>45352</v>
      </c>
    </row>
    <row r="60" spans="1:7" x14ac:dyDescent="0.3">
      <c r="B60" t="s">
        <v>1040</v>
      </c>
      <c r="C60" s="19">
        <v>279504.17</v>
      </c>
      <c r="D60" s="12">
        <v>48592</v>
      </c>
      <c r="E60" s="60">
        <f>_xlfn.PERCENTOF(C60,_2024[[#Totals],[Pajamos]])</f>
        <v>1.1875238180477962E-2</v>
      </c>
      <c r="F60" s="60">
        <f>_xlfn.PERCENTOF(D60,_2024[[#Totals],[Žiūrovų skaičius]])</f>
        <v>1.3344233833861104E-2</v>
      </c>
      <c r="G60" s="45">
        <v>45275</v>
      </c>
    </row>
    <row r="61" spans="1:7" x14ac:dyDescent="0.3">
      <c r="B61" t="s">
        <v>1041</v>
      </c>
      <c r="C61" s="19">
        <v>271467.61</v>
      </c>
      <c r="D61" s="12">
        <v>35008</v>
      </c>
      <c r="E61" s="60">
        <f>_xlfn.PERCENTOF(C61,_2024[[#Totals],[Pajamos]])</f>
        <v>1.1533790451266257E-2</v>
      </c>
      <c r="F61" s="60">
        <f>_xlfn.PERCENTOF(D61,_2024[[#Totals],[Žiūrovų skaičius]])</f>
        <v>9.6138240462588388E-3</v>
      </c>
      <c r="G61" s="45">
        <v>45569</v>
      </c>
    </row>
    <row r="62" spans="1:7" x14ac:dyDescent="0.3">
      <c r="B62" t="s">
        <v>1042</v>
      </c>
      <c r="C62" s="19">
        <v>215290.92</v>
      </c>
      <c r="D62" s="12">
        <v>31512</v>
      </c>
      <c r="E62" s="60">
        <f>_xlfn.PERCENTOF(C62,_2024[[#Totals],[Pajamos]])</f>
        <v>9.1470225760647023E-3</v>
      </c>
      <c r="F62" s="60">
        <f>_xlfn.PERCENTOF(D62,_2024[[#Totals],[Žiūrovų skaičius]])</f>
        <v>8.6537598076356411E-3</v>
      </c>
      <c r="G62" s="45">
        <v>45541</v>
      </c>
    </row>
    <row r="63" spans="1:7" x14ac:dyDescent="0.3">
      <c r="B63" t="s">
        <v>1043</v>
      </c>
      <c r="C63" s="19">
        <v>189998.16</v>
      </c>
      <c r="D63" s="12">
        <v>27089</v>
      </c>
      <c r="E63" s="60">
        <f>_xlfn.PERCENTOF(C63,_2024[[#Totals],[Pajamos]])</f>
        <v>8.0724141033479413E-3</v>
      </c>
      <c r="F63" s="60">
        <f>_xlfn.PERCENTOF(D63,_2024[[#Totals],[Žiūrovų skaičius]])</f>
        <v>7.43912475974365E-3</v>
      </c>
      <c r="G63" s="45">
        <v>45380</v>
      </c>
    </row>
    <row r="64" spans="1:7" x14ac:dyDescent="0.3">
      <c r="B64" t="s">
        <v>1044</v>
      </c>
      <c r="C64" s="19">
        <v>159665.65</v>
      </c>
      <c r="D64" s="12">
        <v>24275</v>
      </c>
      <c r="E64" s="60">
        <f>_xlfn.PERCENTOF(C64,_2024[[#Totals],[Pajamos]])</f>
        <v>6.7836827729290446E-3</v>
      </c>
      <c r="F64" s="60">
        <f>_xlfn.PERCENTOF(D64,_2024[[#Totals],[Žiūrovų skaičius]])</f>
        <v>6.6663499406687992E-3</v>
      </c>
      <c r="G64" s="45">
        <v>45604</v>
      </c>
    </row>
    <row r="65" spans="1:7" x14ac:dyDescent="0.3">
      <c r="B65" t="s">
        <v>1045</v>
      </c>
      <c r="C65" s="19">
        <v>114341.33</v>
      </c>
      <c r="D65" s="12">
        <v>15713</v>
      </c>
      <c r="E65" s="60">
        <f>_xlfn.PERCENTOF(C65,_2024[[#Totals],[Pajamos]])</f>
        <v>4.857997387382915E-3</v>
      </c>
      <c r="F65" s="60">
        <f>_xlfn.PERCENTOF(D65,_2024[[#Totals],[Žiūrovų skaičius]])</f>
        <v>4.3150713333770891E-3</v>
      </c>
      <c r="G65" s="45">
        <v>45436</v>
      </c>
    </row>
    <row r="66" spans="1:7" x14ac:dyDescent="0.3">
      <c r="B66" t="s">
        <v>1046</v>
      </c>
      <c r="C66" s="19">
        <v>94036.73</v>
      </c>
      <c r="D66" s="12">
        <v>13632</v>
      </c>
      <c r="E66" s="60">
        <f>_xlfn.PERCENTOF(C66,_2024[[#Totals],[Pajamos]])</f>
        <v>3.9953198782805184E-3</v>
      </c>
      <c r="F66" s="60">
        <f>_xlfn.PERCENTOF(D66,_2024[[#Totals],[Žiūrovų skaičius]])</f>
        <v>3.7435914476291274E-3</v>
      </c>
      <c r="G66" s="45">
        <v>45492</v>
      </c>
    </row>
    <row r="67" spans="1:7" x14ac:dyDescent="0.3">
      <c r="B67" t="s">
        <v>1047</v>
      </c>
      <c r="C67" s="19">
        <v>92107.13</v>
      </c>
      <c r="D67" s="12">
        <v>13592</v>
      </c>
      <c r="E67" s="60">
        <f>_xlfn.PERCENTOF(C67,_2024[[#Totals],[Pajamos]])</f>
        <v>3.9133373461664178E-3</v>
      </c>
      <c r="F67" s="60">
        <f>_xlfn.PERCENTOF(D67,_2024[[#Totals],[Žiūrovų skaičius]])</f>
        <v>3.7326067309400748E-3</v>
      </c>
      <c r="G67" s="45">
        <v>45415</v>
      </c>
    </row>
    <row r="68" spans="1:7" x14ac:dyDescent="0.3">
      <c r="B68" t="s">
        <v>1048</v>
      </c>
      <c r="C68" s="19">
        <v>85002.4</v>
      </c>
      <c r="D68" s="12">
        <v>12705</v>
      </c>
      <c r="E68" s="60">
        <f>_xlfn.PERCENTOF(C68,_2024[[#Totals],[Pajamos]])</f>
        <v>3.6114800931673395E-3</v>
      </c>
      <c r="F68" s="60">
        <f>_xlfn.PERCENTOF(D68,_2024[[#Totals],[Žiūrovų skaičius]])</f>
        <v>3.4890206383603331E-3</v>
      </c>
      <c r="G68" s="45">
        <v>45282</v>
      </c>
    </row>
    <row r="69" spans="1:7" x14ac:dyDescent="0.3">
      <c r="B69" t="s">
        <v>1049</v>
      </c>
      <c r="C69" s="19">
        <v>62218.45</v>
      </c>
      <c r="D69" s="12">
        <v>9700</v>
      </c>
      <c r="E69" s="60">
        <f>_xlfn.PERCENTOF(C69,_2024[[#Totals],[Pajamos]])</f>
        <v>2.6434629328433955E-3</v>
      </c>
      <c r="F69" s="60">
        <f>_xlfn.PERCENTOF(D69,_2024[[#Totals],[Žiūrovų skaičius]])</f>
        <v>2.6637937970952564E-3</v>
      </c>
      <c r="G69" s="45">
        <v>45450</v>
      </c>
    </row>
    <row r="70" spans="1:7" x14ac:dyDescent="0.3">
      <c r="B70" t="s">
        <v>1050</v>
      </c>
      <c r="C70" s="19">
        <v>59962.37</v>
      </c>
      <c r="D70" s="12">
        <v>9653</v>
      </c>
      <c r="E70" s="60">
        <f>_xlfn.PERCENTOF(C70,_2024[[#Totals],[Pajamos]])</f>
        <v>2.5476093097857766E-3</v>
      </c>
      <c r="F70" s="60">
        <f>_xlfn.PERCENTOF(D70,_2024[[#Totals],[Žiūrovų skaičius]])</f>
        <v>2.6508867549856195E-3</v>
      </c>
      <c r="G70" s="45">
        <v>45527</v>
      </c>
    </row>
    <row r="71" spans="1:7" x14ac:dyDescent="0.3">
      <c r="B71" t="s">
        <v>1051</v>
      </c>
      <c r="C71" s="19">
        <v>49436.38</v>
      </c>
      <c r="D71" s="12">
        <v>7315</v>
      </c>
      <c r="E71" s="60">
        <f>_xlfn.PERCENTOF(C71,_2024[[#Totals],[Pajamos]])</f>
        <v>2.1003936623937205E-3</v>
      </c>
      <c r="F71" s="60">
        <f>_xlfn.PERCENTOF(D71,_2024[[#Totals],[Žiūrovų skaičius]])</f>
        <v>2.0088300645104951E-3</v>
      </c>
      <c r="G71" s="45">
        <v>45639</v>
      </c>
    </row>
    <row r="72" spans="1:7" x14ac:dyDescent="0.3">
      <c r="B72" t="s">
        <v>1052</v>
      </c>
      <c r="C72" s="19">
        <v>25233.07</v>
      </c>
      <c r="D72" s="12">
        <v>3536</v>
      </c>
      <c r="E72" s="60">
        <f>_xlfn.PERCENTOF(C72,_2024[[#Totals],[Pajamos]])</f>
        <v>1.0720724355370906E-3</v>
      </c>
      <c r="F72" s="60">
        <f>_xlfn.PERCENTOF(D72,_2024[[#Totals],[Žiūrovų skaičius]])</f>
        <v>9.7104895531225017E-4</v>
      </c>
      <c r="G72" s="45">
        <v>44456</v>
      </c>
    </row>
    <row r="73" spans="1:7" x14ac:dyDescent="0.3">
      <c r="B73" t="s">
        <v>1053</v>
      </c>
      <c r="C73" s="19">
        <v>16725.73</v>
      </c>
      <c r="D73" s="12">
        <v>2504</v>
      </c>
      <c r="E73" s="60">
        <f>_xlfn.PERCENTOF(C73,_2024[[#Totals],[Pajamos]])</f>
        <v>7.1062276992992868E-4</v>
      </c>
      <c r="F73" s="60">
        <f>_xlfn.PERCENTOF(D73,_2024[[#Totals],[Žiūrovų skaičius]])</f>
        <v>6.8764326473469298E-4</v>
      </c>
      <c r="G73" s="45">
        <v>45632</v>
      </c>
    </row>
    <row r="74" spans="1:7" x14ac:dyDescent="0.3">
      <c r="B74" t="s">
        <v>1054</v>
      </c>
      <c r="C74" s="19">
        <v>335.54</v>
      </c>
      <c r="D74" s="12">
        <v>55</v>
      </c>
      <c r="E74" s="60">
        <f>_xlfn.PERCENTOF(C74,_2024[[#Totals],[Pajamos]])</f>
        <v>1.425602136482463E-5</v>
      </c>
      <c r="F74" s="60">
        <f>_xlfn.PERCENTOF(D74,_2024[[#Totals],[Žiūrovų skaičius]])</f>
        <v>1.510398544744733E-5</v>
      </c>
      <c r="G74" s="45">
        <v>45128</v>
      </c>
    </row>
    <row r="75" spans="1:7" x14ac:dyDescent="0.3">
      <c r="B75" t="s">
        <v>1055</v>
      </c>
      <c r="C75" s="19">
        <v>278.3</v>
      </c>
      <c r="D75" s="12">
        <v>112</v>
      </c>
      <c r="E75" s="60">
        <f>_xlfn.PERCENTOF(C75,_2024[[#Totals],[Pajamos]])</f>
        <v>1.1824076848753337E-5</v>
      </c>
      <c r="F75" s="60">
        <f>_xlfn.PERCENTOF(D75,_2024[[#Totals],[Žiūrovų skaičius]])</f>
        <v>3.0757206729347288E-5</v>
      </c>
      <c r="G75" s="45">
        <v>44617</v>
      </c>
    </row>
    <row r="76" spans="1:7" x14ac:dyDescent="0.3">
      <c r="A76" t="s">
        <v>1056</v>
      </c>
      <c r="B76">
        <f>COUNTA(B59:B75)</f>
        <v>17</v>
      </c>
      <c r="C76" s="19">
        <v>2531333.37</v>
      </c>
      <c r="D76" s="12">
        <v>357568</v>
      </c>
      <c r="E76" s="60">
        <f>_xlfn.PERCENTOF(C76,_2024[[#Totals],[Pajamos]])</f>
        <v>0.10754825834241381</v>
      </c>
      <c r="F76" s="60">
        <f>_xlfn.PERCENTOF(D76,_2024[[#Totals],[Žiūrovų skaičius]])</f>
        <v>9.8194579426779033E-2</v>
      </c>
      <c r="G76" s="45">
        <v>45639</v>
      </c>
    </row>
    <row r="77" spans="1:7" x14ac:dyDescent="0.3">
      <c r="A77" t="s">
        <v>28</v>
      </c>
      <c r="B77" t="s">
        <v>1057</v>
      </c>
      <c r="C77" s="19">
        <v>1373699</v>
      </c>
      <c r="D77" s="12">
        <v>194237</v>
      </c>
      <c r="E77" s="60">
        <f>_xlfn.PERCENTOF(C77,_2024[[#Totals],[Pajamos]])</f>
        <v>5.836407669082145E-2</v>
      </c>
      <c r="F77" s="60">
        <f>_xlfn.PERCENTOF(D77,_2024[[#Totals],[Žiūrovų skaičius]])</f>
        <v>5.3340960388287763E-2</v>
      </c>
      <c r="G77" s="45">
        <v>45289</v>
      </c>
    </row>
    <row r="78" spans="1:7" x14ac:dyDescent="0.3">
      <c r="B78" t="s">
        <v>1058</v>
      </c>
      <c r="C78" s="19">
        <v>541192</v>
      </c>
      <c r="D78" s="12">
        <v>76212</v>
      </c>
      <c r="E78" s="60">
        <f>_xlfn.PERCENTOF(C78,_2024[[#Totals],[Pajamos]])</f>
        <v>2.299351706047616E-2</v>
      </c>
      <c r="F78" s="60">
        <f>_xlfn.PERCENTOF(D78,_2024[[#Totals],[Žiūrovų skaičius]])</f>
        <v>2.0929180707651925E-2</v>
      </c>
      <c r="G78" s="45">
        <v>45597</v>
      </c>
    </row>
    <row r="79" spans="1:7" x14ac:dyDescent="0.3">
      <c r="B79" t="s">
        <v>1059</v>
      </c>
      <c r="C79" s="19">
        <v>432240</v>
      </c>
      <c r="D79" s="12">
        <v>54706</v>
      </c>
      <c r="E79" s="60">
        <f>_xlfn.PERCENTOF(C79,_2024[[#Totals],[Pajamos]])</f>
        <v>1.8364495066852827E-2</v>
      </c>
      <c r="F79" s="60">
        <f>_xlfn.PERCENTOF(D79,_2024[[#Totals],[Žiūrovų skaičius]])</f>
        <v>1.5023247779782794E-2</v>
      </c>
      <c r="G79" s="45">
        <v>45646</v>
      </c>
    </row>
    <row r="80" spans="1:7" x14ac:dyDescent="0.3">
      <c r="A80" t="s">
        <v>1060</v>
      </c>
      <c r="B80">
        <f>COUNTA(B77:B79)</f>
        <v>3</v>
      </c>
      <c r="C80" s="19">
        <v>2347131</v>
      </c>
      <c r="D80" s="12">
        <v>325155</v>
      </c>
      <c r="E80" s="60">
        <f>_xlfn.PERCENTOF(C80,_2024[[#Totals],[Pajamos]])</f>
        <v>9.9722088818150437E-2</v>
      </c>
      <c r="F80" s="60">
        <f>_xlfn.PERCENTOF(D80,_2024[[#Totals],[Žiūrovų skaičius]])</f>
        <v>8.9293388875722482E-2</v>
      </c>
      <c r="G80" s="45">
        <v>45646</v>
      </c>
    </row>
    <row r="81" spans="1:7" x14ac:dyDescent="0.3">
      <c r="A81" t="s">
        <v>75</v>
      </c>
      <c r="B81" t="s">
        <v>1061</v>
      </c>
      <c r="C81" s="19">
        <v>288816.21000000002</v>
      </c>
      <c r="D81" s="12">
        <v>52837</v>
      </c>
      <c r="E81" s="60">
        <f>_xlfn.PERCENTOF(C81,_2024[[#Totals],[Pajamos]])</f>
        <v>1.2270876975227029E-2</v>
      </c>
      <c r="F81" s="60">
        <f>_xlfn.PERCENTOF(D81,_2024[[#Totals],[Žiūrovų skaičius]])</f>
        <v>1.4509986892486811E-2</v>
      </c>
      <c r="G81" s="45">
        <v>45562</v>
      </c>
    </row>
    <row r="82" spans="1:7" x14ac:dyDescent="0.3">
      <c r="B82" t="s">
        <v>1062</v>
      </c>
      <c r="C82" s="19">
        <v>162550.94</v>
      </c>
      <c r="D82" s="12">
        <v>23743</v>
      </c>
      <c r="E82" s="60">
        <f>_xlfn.PERCENTOF(C82,_2024[[#Totals],[Pajamos]])</f>
        <v>6.9062695163388168E-3</v>
      </c>
      <c r="F82" s="60">
        <f>_xlfn.PERCENTOF(D82,_2024[[#Totals],[Žiūrovų skaičius]])</f>
        <v>6.5202532087043994E-3</v>
      </c>
      <c r="G82" s="45">
        <v>45492</v>
      </c>
    </row>
    <row r="83" spans="1:7" x14ac:dyDescent="0.3">
      <c r="B83" t="s">
        <v>1063</v>
      </c>
      <c r="C83" s="19">
        <v>144773.95000000001</v>
      </c>
      <c r="D83" s="12">
        <v>20851</v>
      </c>
      <c r="E83" s="60">
        <f>_xlfn.PERCENTOF(C83,_2024[[#Totals],[Pajamos]])</f>
        <v>6.1509820714968494E-3</v>
      </c>
      <c r="F83" s="60">
        <f>_xlfn.PERCENTOF(D83,_2024[[#Totals],[Žiūrovų skaičius]])</f>
        <v>5.7260581920858958E-3</v>
      </c>
      <c r="G83" s="45">
        <v>45303</v>
      </c>
    </row>
    <row r="84" spans="1:7" x14ac:dyDescent="0.3">
      <c r="B84" t="s">
        <v>1064</v>
      </c>
      <c r="C84" s="19">
        <v>139390.89000000001</v>
      </c>
      <c r="D84" s="12">
        <v>27037</v>
      </c>
      <c r="E84" s="60">
        <f>_xlfn.PERCENTOF(C84,_2024[[#Totals],[Pajamos]])</f>
        <v>5.922273069982476E-3</v>
      </c>
      <c r="F84" s="60">
        <f>_xlfn.PERCENTOF(D84,_2024[[#Totals],[Žiūrovų skaičius]])</f>
        <v>7.424844628047881E-3</v>
      </c>
      <c r="G84" s="45">
        <v>45331</v>
      </c>
    </row>
    <row r="85" spans="1:7" x14ac:dyDescent="0.3">
      <c r="B85" t="s">
        <v>1065</v>
      </c>
      <c r="C85" s="19">
        <v>138100.32</v>
      </c>
      <c r="D85" s="12">
        <v>20092</v>
      </c>
      <c r="E85" s="60">
        <f>_xlfn.PERCENTOF(C85,_2024[[#Totals],[Pajamos]])</f>
        <v>5.8674408786109503E-3</v>
      </c>
      <c r="F85" s="60">
        <f>_xlfn.PERCENTOF(D85,_2024[[#Totals],[Žiūrovų skaičius]])</f>
        <v>5.517623192911123E-3</v>
      </c>
      <c r="G85" s="45">
        <v>45317</v>
      </c>
    </row>
    <row r="86" spans="1:7" x14ac:dyDescent="0.3">
      <c r="B86" t="s">
        <v>1066</v>
      </c>
      <c r="C86" s="19">
        <v>122322.7</v>
      </c>
      <c r="D86" s="12">
        <v>18392</v>
      </c>
      <c r="E86" s="60">
        <f>_xlfn.PERCENTOF(C86,_2024[[#Totals],[Pajamos]])</f>
        <v>5.1971002700215586E-3</v>
      </c>
      <c r="F86" s="60">
        <f>_xlfn.PERCENTOF(D86,_2024[[#Totals],[Žiūrovų skaičius]])</f>
        <v>5.0507727336263873E-3</v>
      </c>
      <c r="G86" s="45">
        <v>45548</v>
      </c>
    </row>
    <row r="87" spans="1:7" x14ac:dyDescent="0.3">
      <c r="B87" t="s">
        <v>1067</v>
      </c>
      <c r="C87" s="19">
        <v>95209.16</v>
      </c>
      <c r="D87" s="12">
        <v>13079</v>
      </c>
      <c r="E87" s="60">
        <f>_xlfn.PERCENTOF(C87,_2024[[#Totals],[Pajamos]])</f>
        <v>4.045132678926526E-3</v>
      </c>
      <c r="F87" s="60">
        <f>_xlfn.PERCENTOF(D87,_2024[[#Totals],[Žiūrovų skaičius]])</f>
        <v>3.5917277394029753E-3</v>
      </c>
      <c r="G87" s="45">
        <v>45401</v>
      </c>
    </row>
    <row r="88" spans="1:7" x14ac:dyDescent="0.3">
      <c r="B88" t="s">
        <v>1068</v>
      </c>
      <c r="C88" s="19">
        <v>80317.179999999993</v>
      </c>
      <c r="D88" s="12">
        <v>12369</v>
      </c>
      <c r="E88" s="60">
        <f>_xlfn.PERCENTOF(C88,_2024[[#Totals],[Pajamos]])</f>
        <v>3.4124200811899187E-3</v>
      </c>
      <c r="F88" s="60">
        <f>_xlfn.PERCENTOF(D88,_2024[[#Totals],[Žiūrovų skaičius]])</f>
        <v>3.3967490181722915E-3</v>
      </c>
      <c r="G88" s="45">
        <v>45625</v>
      </c>
    </row>
    <row r="89" spans="1:7" x14ac:dyDescent="0.3">
      <c r="B89" t="s">
        <v>1069</v>
      </c>
      <c r="C89" s="19">
        <v>75800.740000000005</v>
      </c>
      <c r="D89" s="12">
        <v>14793</v>
      </c>
      <c r="E89" s="60">
        <f>_xlfn.PERCENTOF(C89,_2024[[#Totals],[Pajamos]])</f>
        <v>3.2205309915643945E-3</v>
      </c>
      <c r="F89" s="60">
        <f>_xlfn.PERCENTOF(D89,_2024[[#Totals],[Žiūrovų skaičius]])</f>
        <v>4.0624228495288791E-3</v>
      </c>
      <c r="G89" s="45">
        <v>45345</v>
      </c>
    </row>
    <row r="90" spans="1:7" x14ac:dyDescent="0.3">
      <c r="B90" t="s">
        <v>1070</v>
      </c>
      <c r="C90" s="19">
        <v>71223.509999999995</v>
      </c>
      <c r="D90" s="12">
        <v>13948</v>
      </c>
      <c r="E90" s="60">
        <f>_xlfn.PERCENTOF(C90,_2024[[#Totals],[Pajamos]])</f>
        <v>3.0260591292775841E-3</v>
      </c>
      <c r="F90" s="60">
        <f>_xlfn.PERCENTOF(D90,_2024[[#Totals],[Žiūrovų skaičius]])</f>
        <v>3.830370709472643E-3</v>
      </c>
      <c r="G90" s="45">
        <v>45513</v>
      </c>
    </row>
    <row r="91" spans="1:7" x14ac:dyDescent="0.3">
      <c r="B91" t="s">
        <v>1071</v>
      </c>
      <c r="C91" s="19">
        <v>70573.710000000006</v>
      </c>
      <c r="D91" s="12">
        <v>10351</v>
      </c>
      <c r="E91" s="60">
        <f>_xlfn.PERCENTOF(C91,_2024[[#Totals],[Pajamos]])</f>
        <v>2.9984512056831906E-3</v>
      </c>
      <c r="F91" s="60">
        <f>_xlfn.PERCENTOF(D91,_2024[[#Totals],[Žiūrovų skaičius]])</f>
        <v>2.8425700612095877E-3</v>
      </c>
      <c r="G91" s="45">
        <v>45373</v>
      </c>
    </row>
    <row r="92" spans="1:7" x14ac:dyDescent="0.3">
      <c r="B92" t="s">
        <v>1072</v>
      </c>
      <c r="C92" s="19">
        <v>65981.22</v>
      </c>
      <c r="D92" s="12">
        <v>13024</v>
      </c>
      <c r="E92" s="60">
        <f>_xlfn.PERCENTOF(C92,_2024[[#Totals],[Pajamos]])</f>
        <v>2.8033309948059669E-3</v>
      </c>
      <c r="F92" s="60">
        <f>_xlfn.PERCENTOF(D92,_2024[[#Totals],[Žiūrovų skaičius]])</f>
        <v>3.5766237539555279E-3</v>
      </c>
      <c r="G92" s="45">
        <v>45373</v>
      </c>
    </row>
    <row r="93" spans="1:7" x14ac:dyDescent="0.3">
      <c r="B93" t="s">
        <v>1073</v>
      </c>
      <c r="C93" s="19">
        <v>63534.67</v>
      </c>
      <c r="D93" s="12">
        <v>12139</v>
      </c>
      <c r="E93" s="60">
        <f>_xlfn.PERCENTOF(C93,_2024[[#Totals],[Pajamos]])</f>
        <v>2.6993849106725946E-3</v>
      </c>
      <c r="F93" s="60">
        <f>_xlfn.PERCENTOF(D93,_2024[[#Totals],[Žiūrovų skaičius]])</f>
        <v>3.3335868972102388E-3</v>
      </c>
      <c r="G93" s="45">
        <v>45583</v>
      </c>
    </row>
    <row r="94" spans="1:7" x14ac:dyDescent="0.3">
      <c r="B94" t="s">
        <v>1074</v>
      </c>
      <c r="C94" s="19">
        <v>60048.9</v>
      </c>
      <c r="D94" s="12">
        <v>8970</v>
      </c>
      <c r="E94" s="60">
        <f>_xlfn.PERCENTOF(C94,_2024[[#Totals],[Pajamos]])</f>
        <v>2.5512856927168677E-3</v>
      </c>
      <c r="F94" s="60">
        <f>_xlfn.PERCENTOF(D94,_2024[[#Totals],[Žiūrovų skaičius]])</f>
        <v>2.4633227175200464E-3</v>
      </c>
      <c r="G94" s="45">
        <v>45597</v>
      </c>
    </row>
    <row r="95" spans="1:7" x14ac:dyDescent="0.3">
      <c r="B95" t="s">
        <v>1075</v>
      </c>
      <c r="C95" s="19">
        <v>52345.38</v>
      </c>
      <c r="D95" s="12">
        <v>8259</v>
      </c>
      <c r="E95" s="60">
        <f>_xlfn.PERCENTOF(C95,_2024[[#Totals],[Pajamos]])</f>
        <v>2.2239877678663167E-3</v>
      </c>
      <c r="F95" s="60">
        <f>_xlfn.PERCENTOF(D95,_2024[[#Totals],[Žiūrovų skaičius]])</f>
        <v>2.2680693783721363E-3</v>
      </c>
      <c r="G95" s="45">
        <v>45366</v>
      </c>
    </row>
    <row r="96" spans="1:7" x14ac:dyDescent="0.3">
      <c r="B96" t="s">
        <v>1076</v>
      </c>
      <c r="C96" s="19">
        <v>49776.1</v>
      </c>
      <c r="D96" s="12">
        <v>9787</v>
      </c>
      <c r="E96" s="60">
        <f>_xlfn.PERCENTOF(C96,_2024[[#Totals],[Pajamos]])</f>
        <v>2.1148272785886848E-3</v>
      </c>
      <c r="F96" s="60">
        <f>_xlfn.PERCENTOF(D96,_2024[[#Totals],[Žiūrovų skaičius]])</f>
        <v>2.6876855558939459E-3</v>
      </c>
      <c r="G96" s="45">
        <v>45310</v>
      </c>
    </row>
    <row r="97" spans="2:7" x14ac:dyDescent="0.3">
      <c r="B97" t="s">
        <v>1077</v>
      </c>
      <c r="C97" s="19">
        <v>48615.33</v>
      </c>
      <c r="D97" s="12">
        <v>9347</v>
      </c>
      <c r="E97" s="60">
        <f>_xlfn.PERCENTOF(C97,_2024[[#Totals],[Pajamos]])</f>
        <v>2.065509874047803E-3</v>
      </c>
      <c r="F97" s="60">
        <f>_xlfn.PERCENTOF(D97,_2024[[#Totals],[Žiūrovų skaičius]])</f>
        <v>2.5668536723143674E-3</v>
      </c>
      <c r="G97" s="45">
        <v>45296</v>
      </c>
    </row>
    <row r="98" spans="2:7" x14ac:dyDescent="0.3">
      <c r="B98" t="s">
        <v>1078</v>
      </c>
      <c r="C98" s="19">
        <v>40759.75</v>
      </c>
      <c r="D98" s="12">
        <v>5891</v>
      </c>
      <c r="E98" s="60">
        <f>_xlfn.PERCENTOF(C98,_2024[[#Totals],[Pajamos]])</f>
        <v>1.7317514061659137E-3</v>
      </c>
      <c r="F98" s="60">
        <f>_xlfn.PERCENTOF(D98,_2024[[#Totals],[Žiūrovų skaičius]])</f>
        <v>1.6177741503802222E-3</v>
      </c>
      <c r="G98" s="45">
        <v>45359</v>
      </c>
    </row>
    <row r="99" spans="2:7" x14ac:dyDescent="0.3">
      <c r="B99" t="s">
        <v>1079</v>
      </c>
      <c r="C99" s="19">
        <v>36247.69</v>
      </c>
      <c r="D99" s="12">
        <v>5717</v>
      </c>
      <c r="E99" s="60">
        <f>_xlfn.PERCENTOF(C99,_2024[[#Totals],[Pajamos]])</f>
        <v>1.5400484087308224E-3</v>
      </c>
      <c r="F99" s="60">
        <f>_xlfn.PERCENTOF(D99,_2024[[#Totals],[Žiūrovų skaičius]])</f>
        <v>1.5699906327828433E-3</v>
      </c>
      <c r="G99" s="45">
        <v>45513</v>
      </c>
    </row>
    <row r="100" spans="2:7" x14ac:dyDescent="0.3">
      <c r="B100" t="s">
        <v>1080</v>
      </c>
      <c r="C100" s="19">
        <v>34235.480000000003</v>
      </c>
      <c r="D100" s="12">
        <v>5723</v>
      </c>
      <c r="E100" s="60">
        <f>_xlfn.PERCENTOF(C100,_2024[[#Totals],[Pajamos]])</f>
        <v>1.4545560419473875E-3</v>
      </c>
      <c r="F100" s="60">
        <f>_xlfn.PERCENTOF(D100,_2024[[#Totals],[Žiūrovų skaičius]])</f>
        <v>1.5716383402862013E-3</v>
      </c>
      <c r="G100" s="45">
        <v>45303</v>
      </c>
    </row>
    <row r="101" spans="2:7" x14ac:dyDescent="0.3">
      <c r="B101" t="s">
        <v>1081</v>
      </c>
      <c r="C101" s="19">
        <v>31057.14</v>
      </c>
      <c r="D101" s="12">
        <v>4907</v>
      </c>
      <c r="E101" s="60">
        <f>_xlfn.PERCENTOF(C101,_2024[[#Totals],[Pajamos]])</f>
        <v>1.319518541367198E-3</v>
      </c>
      <c r="F101" s="60">
        <f>_xlfn.PERCENTOF(D101,_2024[[#Totals],[Žiūrovų skaičius]])</f>
        <v>1.3475501198295281E-3</v>
      </c>
      <c r="G101" s="45">
        <v>45324</v>
      </c>
    </row>
    <row r="102" spans="2:7" x14ac:dyDescent="0.3">
      <c r="B102" t="s">
        <v>1082</v>
      </c>
      <c r="C102" s="19">
        <v>30617.53</v>
      </c>
      <c r="D102" s="12">
        <v>5944</v>
      </c>
      <c r="E102" s="60">
        <f>_xlfn.PERCENTOF(C102,_2024[[#Totals],[Pajamos]])</f>
        <v>1.3008409185735204E-3</v>
      </c>
      <c r="F102" s="60">
        <f>_xlfn.PERCENTOF(D102,_2024[[#Totals],[Žiūrovų skaičius]])</f>
        <v>1.6323288999932168E-3</v>
      </c>
      <c r="G102" s="45">
        <v>45408</v>
      </c>
    </row>
    <row r="103" spans="2:7" x14ac:dyDescent="0.3">
      <c r="B103" t="s">
        <v>1083</v>
      </c>
      <c r="C103" s="19">
        <v>29564.73</v>
      </c>
      <c r="D103" s="12">
        <v>4462</v>
      </c>
      <c r="E103" s="60">
        <f>_xlfn.PERCENTOF(C103,_2024[[#Totals],[Pajamos]])</f>
        <v>1.2561108139872196E-3</v>
      </c>
      <c r="F103" s="60">
        <f>_xlfn.PERCENTOF(D103,_2024[[#Totals],[Žiūrovų skaičius]])</f>
        <v>1.2253451466638179E-3</v>
      </c>
      <c r="G103" s="45">
        <v>45436</v>
      </c>
    </row>
    <row r="104" spans="2:7" x14ac:dyDescent="0.3">
      <c r="B104" t="s">
        <v>1084</v>
      </c>
      <c r="C104" s="19">
        <v>27793.62</v>
      </c>
      <c r="D104" s="12">
        <v>4192</v>
      </c>
      <c r="E104" s="60">
        <f>_xlfn.PERCENTOF(C104,_2024[[#Totals],[Pajamos]])</f>
        <v>1.1808620150379004E-3</v>
      </c>
      <c r="F104" s="60">
        <f>_xlfn.PERCENTOF(D104,_2024[[#Totals],[Žiūrovų skaičius]])</f>
        <v>1.151198309012713E-3</v>
      </c>
      <c r="G104" s="45">
        <v>45555</v>
      </c>
    </row>
    <row r="105" spans="2:7" x14ac:dyDescent="0.3">
      <c r="B105" t="s">
        <v>1085</v>
      </c>
      <c r="C105" s="19">
        <v>26593.58</v>
      </c>
      <c r="D105" s="12">
        <v>3716</v>
      </c>
      <c r="E105" s="60">
        <f>_xlfn.PERCENTOF(C105,_2024[[#Totals],[Pajamos]])</f>
        <v>1.1298761538033409E-3</v>
      </c>
      <c r="F105" s="60">
        <f>_xlfn.PERCENTOF(D105,_2024[[#Totals],[Žiūrovų skaičius]])</f>
        <v>1.0204801804129869E-3</v>
      </c>
      <c r="G105" s="45">
        <v>45527</v>
      </c>
    </row>
    <row r="106" spans="2:7" x14ac:dyDescent="0.3">
      <c r="B106" t="s">
        <v>1086</v>
      </c>
      <c r="C106" s="19">
        <v>26278.05</v>
      </c>
      <c r="D106" s="12">
        <v>4482</v>
      </c>
      <c r="E106" s="60">
        <f>_xlfn.PERCENTOF(C106,_2024[[#Totals],[Pajamos]])</f>
        <v>1.116470293335906E-3</v>
      </c>
      <c r="F106" s="60">
        <f>_xlfn.PERCENTOF(D106,_2024[[#Totals],[Žiūrovų skaičius]])</f>
        <v>1.2308375050083442E-3</v>
      </c>
      <c r="G106" s="45">
        <v>45359</v>
      </c>
    </row>
    <row r="107" spans="2:7" x14ac:dyDescent="0.3">
      <c r="B107" t="s">
        <v>1087</v>
      </c>
      <c r="C107" s="19">
        <v>24861.85</v>
      </c>
      <c r="D107" s="12">
        <v>3524</v>
      </c>
      <c r="E107" s="60">
        <f>_xlfn.PERCENTOF(C107,_2024[[#Totals],[Pajamos]])</f>
        <v>1.0563004850958611E-3</v>
      </c>
      <c r="F107" s="60">
        <f>_xlfn.PERCENTOF(D107,_2024[[#Totals],[Žiūrovų skaičius]])</f>
        <v>9.6775354030553438E-4</v>
      </c>
      <c r="G107" s="45">
        <v>45604</v>
      </c>
    </row>
    <row r="108" spans="2:7" x14ac:dyDescent="0.3">
      <c r="B108" t="s">
        <v>1088</v>
      </c>
      <c r="C108" s="19">
        <v>24802.19</v>
      </c>
      <c r="D108" s="12">
        <v>3646</v>
      </c>
      <c r="E108" s="60">
        <f>_xlfn.PERCENTOF(C108,_2024[[#Totals],[Pajamos]])</f>
        <v>1.0537657225202354E-3</v>
      </c>
      <c r="F108" s="60">
        <f>_xlfn.PERCENTOF(D108,_2024[[#Totals],[Žiūrovų skaičius]])</f>
        <v>1.0012569262071449E-3</v>
      </c>
      <c r="G108" s="45">
        <v>45331</v>
      </c>
    </row>
    <row r="109" spans="2:7" x14ac:dyDescent="0.3">
      <c r="B109" t="s">
        <v>1089</v>
      </c>
      <c r="C109" s="19">
        <v>24385.279999999999</v>
      </c>
      <c r="D109" s="12">
        <v>4501</v>
      </c>
      <c r="E109" s="60">
        <f>_xlfn.PERCENTOF(C109,_2024[[#Totals],[Pajamos]])</f>
        <v>1.0360525501198984E-3</v>
      </c>
      <c r="F109" s="60">
        <f>_xlfn.PERCENTOF(D109,_2024[[#Totals],[Žiūrovų skaičius]])</f>
        <v>1.2360552454356443E-3</v>
      </c>
      <c r="G109" s="45">
        <v>45345</v>
      </c>
    </row>
    <row r="110" spans="2:7" x14ac:dyDescent="0.3">
      <c r="B110" t="s">
        <v>1090</v>
      </c>
      <c r="C110" s="19">
        <v>23983.3</v>
      </c>
      <c r="D110" s="12">
        <v>3704</v>
      </c>
      <c r="E110" s="60">
        <f>_xlfn.PERCENTOF(C110,_2024[[#Totals],[Pajamos]])</f>
        <v>1.0189737056654901E-3</v>
      </c>
      <c r="F110" s="60">
        <f>_xlfn.PERCENTOF(D110,_2024[[#Totals],[Žiūrovų skaičius]])</f>
        <v>1.0171847654062711E-3</v>
      </c>
      <c r="G110" s="45">
        <v>45247</v>
      </c>
    </row>
    <row r="111" spans="2:7" x14ac:dyDescent="0.3">
      <c r="B111" t="s">
        <v>1091</v>
      </c>
      <c r="C111" s="19">
        <v>22197.78</v>
      </c>
      <c r="D111" s="12">
        <v>3471</v>
      </c>
      <c r="E111" s="60">
        <f>_xlfn.PERCENTOF(C111,_2024[[#Totals],[Pajamos]])</f>
        <v>9.4311267190700624E-4</v>
      </c>
      <c r="F111" s="60">
        <f>_xlfn.PERCENTOF(D111,_2024[[#Totals],[Žiūrovų skaičius]])</f>
        <v>9.531987906925397E-4</v>
      </c>
      <c r="G111" s="45">
        <v>45534</v>
      </c>
    </row>
    <row r="112" spans="2:7" x14ac:dyDescent="0.3">
      <c r="B112" t="s">
        <v>1092</v>
      </c>
      <c r="C112" s="19">
        <v>22064.94</v>
      </c>
      <c r="D112" s="12">
        <v>3992</v>
      </c>
      <c r="E112" s="60">
        <f>_xlfn.PERCENTOF(C112,_2024[[#Totals],[Pajamos]])</f>
        <v>9.3746872519989732E-4</v>
      </c>
      <c r="F112" s="60">
        <f>_xlfn.PERCENTOF(D112,_2024[[#Totals],[Žiūrovų skaičius]])</f>
        <v>1.0962747255674498E-3</v>
      </c>
      <c r="G112" s="45">
        <v>45611</v>
      </c>
    </row>
    <row r="113" spans="2:7" x14ac:dyDescent="0.3">
      <c r="B113" t="s">
        <v>1093</v>
      </c>
      <c r="C113" s="19">
        <v>20574.650000000001</v>
      </c>
      <c r="D113" s="12">
        <v>4326</v>
      </c>
      <c r="E113" s="60">
        <f>_xlfn.PERCENTOF(C113,_2024[[#Totals],[Pajamos]])</f>
        <v>8.7415106983903287E-4</v>
      </c>
      <c r="F113" s="60">
        <f>_xlfn.PERCENTOF(D113,_2024[[#Totals],[Žiūrovų skaičius]])</f>
        <v>1.1879971099210392E-3</v>
      </c>
      <c r="G113" s="45">
        <v>45534</v>
      </c>
    </row>
    <row r="114" spans="2:7" x14ac:dyDescent="0.3">
      <c r="B114" t="s">
        <v>1094</v>
      </c>
      <c r="C114" s="19">
        <v>14842.66</v>
      </c>
      <c r="D114" s="12">
        <v>2773</v>
      </c>
      <c r="E114" s="60">
        <f>_xlfn.PERCENTOF(C114,_2024[[#Totals],[Pajamos]])</f>
        <v>6.306171486881681E-4</v>
      </c>
      <c r="F114" s="60">
        <f>_xlfn.PERCENTOF(D114,_2024[[#Totals],[Žiūrovų skaičius]])</f>
        <v>7.6151548446857175E-4</v>
      </c>
      <c r="G114" s="45">
        <v>45597</v>
      </c>
    </row>
    <row r="115" spans="2:7" x14ac:dyDescent="0.3">
      <c r="B115" t="s">
        <v>1095</v>
      </c>
      <c r="C115" s="19">
        <v>13202.98</v>
      </c>
      <c r="D115" s="12">
        <v>2001</v>
      </c>
      <c r="E115" s="60">
        <f>_xlfn.PERCENTOF(C115,_2024[[#Totals],[Pajamos]])</f>
        <v>5.6095239005588687E-4</v>
      </c>
      <c r="F115" s="60">
        <f>_xlfn.PERCENTOF(D115,_2024[[#Totals],[Žiūrovų skaičius]])</f>
        <v>5.4951045236985654E-4</v>
      </c>
      <c r="G115" s="45">
        <v>45590</v>
      </c>
    </row>
    <row r="116" spans="2:7" x14ac:dyDescent="0.3">
      <c r="B116" t="s">
        <v>1096</v>
      </c>
      <c r="C116" s="19">
        <v>10790.1</v>
      </c>
      <c r="D116" s="12">
        <v>1717</v>
      </c>
      <c r="E116" s="60">
        <f>_xlfn.PERCENTOF(C116,_2024[[#Totals],[Pajamos]])</f>
        <v>4.5843683652796761E-4</v>
      </c>
      <c r="F116" s="60">
        <f>_xlfn.PERCENTOF(D116,_2024[[#Totals],[Žiūrovų skaičius]])</f>
        <v>4.7151896387758304E-4</v>
      </c>
      <c r="G116" s="45">
        <v>45254</v>
      </c>
    </row>
    <row r="117" spans="2:7" x14ac:dyDescent="0.3">
      <c r="B117" t="s">
        <v>1097</v>
      </c>
      <c r="C117" s="19">
        <v>8366.08</v>
      </c>
      <c r="D117" s="12">
        <v>1239</v>
      </c>
      <c r="E117" s="60">
        <f>_xlfn.PERCENTOF(C117,_2024[[#Totals],[Pajamos]])</f>
        <v>3.5544798003168634E-4</v>
      </c>
      <c r="F117" s="60">
        <f>_xlfn.PERCENTOF(D117,_2024[[#Totals],[Žiūrovų skaičius]])</f>
        <v>3.4025159944340438E-4</v>
      </c>
      <c r="G117" s="45">
        <v>45387</v>
      </c>
    </row>
    <row r="118" spans="2:7" x14ac:dyDescent="0.3">
      <c r="B118" t="s">
        <v>1098</v>
      </c>
      <c r="C118" s="19">
        <v>6858.28</v>
      </c>
      <c r="D118" s="12">
        <v>1135</v>
      </c>
      <c r="E118" s="60">
        <f>_xlfn.PERCENTOF(C118,_2024[[#Totals],[Pajamos]])</f>
        <v>2.9138638077710394E-4</v>
      </c>
      <c r="F118" s="60">
        <f>_xlfn.PERCENTOF(D118,_2024[[#Totals],[Žiūrovų skaičius]])</f>
        <v>3.1169133605186766E-4</v>
      </c>
      <c r="G118" s="45">
        <v>45562</v>
      </c>
    </row>
    <row r="119" spans="2:7" x14ac:dyDescent="0.3">
      <c r="B119" t="s">
        <v>1099</v>
      </c>
      <c r="C119" s="19">
        <v>6480.56</v>
      </c>
      <c r="D119" s="12">
        <v>924</v>
      </c>
      <c r="E119" s="60">
        <f>_xlfn.PERCENTOF(C119,_2024[[#Totals],[Pajamos]])</f>
        <v>2.7533826612632744E-4</v>
      </c>
      <c r="F119" s="60">
        <f>_xlfn.PERCENTOF(D119,_2024[[#Totals],[Žiūrovų skaičius]])</f>
        <v>2.5374695551711514E-4</v>
      </c>
      <c r="G119" s="45">
        <v>45653</v>
      </c>
    </row>
    <row r="120" spans="2:7" x14ac:dyDescent="0.3">
      <c r="B120" t="s">
        <v>1100</v>
      </c>
      <c r="C120" s="19">
        <v>4818.55</v>
      </c>
      <c r="D120" s="12">
        <v>812</v>
      </c>
      <c r="E120" s="60">
        <f>_xlfn.PERCENTOF(C120,_2024[[#Totals],[Pajamos]])</f>
        <v>2.0472477721724899E-4</v>
      </c>
      <c r="F120" s="60">
        <f>_xlfn.PERCENTOF(D120,_2024[[#Totals],[Žiūrovų skaičius]])</f>
        <v>2.2298974878776786E-4</v>
      </c>
      <c r="G120" s="45">
        <v>45471</v>
      </c>
    </row>
    <row r="121" spans="2:7" x14ac:dyDescent="0.3">
      <c r="B121" t="s">
        <v>1101</v>
      </c>
      <c r="C121" s="19">
        <v>3812.23</v>
      </c>
      <c r="D121" s="12">
        <v>1044</v>
      </c>
      <c r="E121" s="60">
        <f>_xlfn.PERCENTOF(C121,_2024[[#Totals],[Pajamos]])</f>
        <v>1.619694591632157E-4</v>
      </c>
      <c r="F121" s="60">
        <f>_xlfn.PERCENTOF(D121,_2024[[#Totals],[Žiūrovų skaičius]])</f>
        <v>2.8670110558427298E-4</v>
      </c>
      <c r="G121" s="45">
        <v>44659</v>
      </c>
    </row>
    <row r="122" spans="2:7" x14ac:dyDescent="0.3">
      <c r="B122" t="s">
        <v>1102</v>
      </c>
      <c r="C122" s="19">
        <v>2672.99</v>
      </c>
      <c r="D122" s="12">
        <v>609</v>
      </c>
      <c r="E122" s="60">
        <f>_xlfn.PERCENTOF(C122,_2024[[#Totals],[Pajamos]])</f>
        <v>1.1356679545795609E-4</v>
      </c>
      <c r="F122" s="60">
        <f>_xlfn.PERCENTOF(D122,_2024[[#Totals],[Žiūrovų skaičius]])</f>
        <v>1.672423115908259E-4</v>
      </c>
      <c r="G122" s="45">
        <v>44974</v>
      </c>
    </row>
    <row r="123" spans="2:7" x14ac:dyDescent="0.3">
      <c r="B123" t="s">
        <v>1103</v>
      </c>
      <c r="C123" s="19">
        <v>2283</v>
      </c>
      <c r="D123" s="12">
        <v>354</v>
      </c>
      <c r="E123" s="60">
        <f>_xlfn.PERCENTOF(C123,_2024[[#Totals],[Pajamos]])</f>
        <v>9.6997367753157984E-5</v>
      </c>
      <c r="F123" s="60">
        <f>_xlfn.PERCENTOF(D123,_2024[[#Totals],[Žiūrovų skaičius]])</f>
        <v>9.721474269811554E-5</v>
      </c>
      <c r="G123" s="45">
        <v>42713</v>
      </c>
    </row>
    <row r="124" spans="2:7" x14ac:dyDescent="0.3">
      <c r="B124" t="s">
        <v>1104</v>
      </c>
      <c r="C124" s="19">
        <v>2094.69</v>
      </c>
      <c r="D124" s="12">
        <v>631</v>
      </c>
      <c r="E124" s="60">
        <f>_xlfn.PERCENTOF(C124,_2024[[#Totals],[Pajamos]])</f>
        <v>8.8996678168577528E-5</v>
      </c>
      <c r="F124" s="60">
        <f>_xlfn.PERCENTOF(D124,_2024[[#Totals],[Žiūrovų skaičius]])</f>
        <v>1.7328390576980482E-4</v>
      </c>
      <c r="G124" s="45">
        <v>44855</v>
      </c>
    </row>
    <row r="125" spans="2:7" x14ac:dyDescent="0.3">
      <c r="B125" t="s">
        <v>1105</v>
      </c>
      <c r="C125" s="19">
        <v>1814.85</v>
      </c>
      <c r="D125" s="12">
        <v>736</v>
      </c>
      <c r="E125" s="60">
        <f>_xlfn.PERCENTOF(C125,_2024[[#Totals],[Pajamos]])</f>
        <v>7.7107171645562312E-5</v>
      </c>
      <c r="F125" s="60">
        <f>_xlfn.PERCENTOF(D125,_2024[[#Totals],[Žiūrovų skaičius]])</f>
        <v>2.0211878707856792E-4</v>
      </c>
      <c r="G125" s="45">
        <v>45240</v>
      </c>
    </row>
    <row r="126" spans="2:7" x14ac:dyDescent="0.3">
      <c r="B126" t="s">
        <v>1106</v>
      </c>
      <c r="C126" s="19">
        <v>1338</v>
      </c>
      <c r="D126" s="12">
        <v>573</v>
      </c>
      <c r="E126" s="60">
        <f>_xlfn.PERCENTOF(C126,_2024[[#Totals],[Pajamos]])</f>
        <v>5.6847340365188514E-5</v>
      </c>
      <c r="F126" s="60">
        <f>_xlfn.PERCENTOF(D126,_2024[[#Totals],[Žiūrovų skaičius]])</f>
        <v>1.5735606657067854E-4</v>
      </c>
      <c r="G126" s="45">
        <v>45121</v>
      </c>
    </row>
    <row r="127" spans="2:7" x14ac:dyDescent="0.3">
      <c r="B127" t="s">
        <v>1107</v>
      </c>
      <c r="C127" s="19">
        <v>1067</v>
      </c>
      <c r="D127" s="12">
        <v>460</v>
      </c>
      <c r="E127" s="60">
        <f>_xlfn.PERCENTOF(C127,_2024[[#Totals],[Pajamos]])</f>
        <v>4.5333417167157062E-5</v>
      </c>
      <c r="F127" s="60">
        <f>_xlfn.PERCENTOF(D127,_2024[[#Totals],[Žiūrovų skaičius]])</f>
        <v>1.2632424192410494E-4</v>
      </c>
      <c r="G127" s="45">
        <v>45184</v>
      </c>
    </row>
    <row r="128" spans="2:7" x14ac:dyDescent="0.3">
      <c r="B128" t="s">
        <v>1108</v>
      </c>
      <c r="C128" s="19">
        <v>655.5</v>
      </c>
      <c r="D128" s="12">
        <v>97</v>
      </c>
      <c r="E128" s="60">
        <f>_xlfn.PERCENTOF(C128,_2024[[#Totals],[Pajamos]])</f>
        <v>2.7850098362766123E-5</v>
      </c>
      <c r="F128" s="60">
        <f>_xlfn.PERCENTOF(D128,_2024[[#Totals],[Žiūrovų skaičius]])</f>
        <v>2.6637937970952565E-5</v>
      </c>
      <c r="G128" s="45">
        <v>44953</v>
      </c>
    </row>
    <row r="129" spans="1:7" x14ac:dyDescent="0.3">
      <c r="B129" t="s">
        <v>1109</v>
      </c>
      <c r="C129" s="19">
        <v>406.9</v>
      </c>
      <c r="D129" s="12">
        <v>171</v>
      </c>
      <c r="E129" s="60">
        <f>_xlfn.PERCENTOF(C129,_2024[[#Totals],[Pajamos]])</f>
        <v>1.7287879517634682E-5</v>
      </c>
      <c r="F129" s="60">
        <f>_xlfn.PERCENTOF(D129,_2024[[#Totals],[Žiūrovų skaičius]])</f>
        <v>4.6959663845699883E-5</v>
      </c>
      <c r="G129" s="45">
        <v>44645</v>
      </c>
    </row>
    <row r="130" spans="1:7" x14ac:dyDescent="0.3">
      <c r="B130" t="s">
        <v>1110</v>
      </c>
      <c r="C130" s="19">
        <v>280</v>
      </c>
      <c r="D130" s="12">
        <v>70</v>
      </c>
      <c r="E130" s="60">
        <f>_xlfn.PERCENTOF(C130,_2024[[#Totals],[Pajamos]])</f>
        <v>1.1896304411250213E-5</v>
      </c>
      <c r="F130" s="60">
        <f>_xlfn.PERCENTOF(D130,_2024[[#Totals],[Žiūrovų skaičius]])</f>
        <v>1.9223254205842058E-5</v>
      </c>
      <c r="G130" s="45">
        <v>43385</v>
      </c>
    </row>
    <row r="131" spans="1:7" x14ac:dyDescent="0.3">
      <c r="B131" t="s">
        <v>1111</v>
      </c>
      <c r="C131" s="19">
        <v>265</v>
      </c>
      <c r="D131" s="12">
        <v>93</v>
      </c>
      <c r="E131" s="60">
        <f>_xlfn.PERCENTOF(C131,_2024[[#Totals],[Pajamos]])</f>
        <v>1.1259002389218951E-5</v>
      </c>
      <c r="F131" s="60">
        <f>_xlfn.PERCENTOF(D131,_2024[[#Totals],[Žiūrovų skaičius]])</f>
        <v>2.5539466302047303E-5</v>
      </c>
      <c r="G131" s="45">
        <v>45205</v>
      </c>
    </row>
    <row r="132" spans="1:7" x14ac:dyDescent="0.3">
      <c r="B132" t="s">
        <v>1112</v>
      </c>
      <c r="C132" s="19">
        <v>200</v>
      </c>
      <c r="D132" s="12">
        <v>40</v>
      </c>
      <c r="E132" s="60">
        <f>_xlfn.PERCENTOF(C132,_2024[[#Totals],[Pajamos]])</f>
        <v>8.4973602937501519E-6</v>
      </c>
      <c r="F132" s="60">
        <f>_xlfn.PERCENTOF(D132,_2024[[#Totals],[Žiūrovų skaičius]])</f>
        <v>1.0984716689052604E-5</v>
      </c>
      <c r="G132" s="45">
        <v>43518</v>
      </c>
    </row>
    <row r="133" spans="1:7" x14ac:dyDescent="0.3">
      <c r="B133" t="s">
        <v>1113</v>
      </c>
      <c r="C133" s="19">
        <v>150</v>
      </c>
      <c r="D133" s="12">
        <v>60</v>
      </c>
      <c r="E133" s="60">
        <f>_xlfn.PERCENTOF(C133,_2024[[#Totals],[Pajamos]])</f>
        <v>6.3730202203126143E-6</v>
      </c>
      <c r="F133" s="60">
        <f>_xlfn.PERCENTOF(D133,_2024[[#Totals],[Žiūrovų skaičius]])</f>
        <v>1.6477075033578907E-5</v>
      </c>
      <c r="G133" s="45">
        <v>42321</v>
      </c>
    </row>
    <row r="134" spans="1:7" x14ac:dyDescent="0.3">
      <c r="A134" t="s">
        <v>1114</v>
      </c>
      <c r="B134">
        <f>COUNTA(B81:B133)</f>
        <v>53</v>
      </c>
      <c r="C134" s="19">
        <v>2257797.8399999989</v>
      </c>
      <c r="D134" s="12">
        <v>376755</v>
      </c>
      <c r="E134" s="60">
        <f>_xlfn.PERCENTOF(C134,_2024[[#Totals],[Pajamos]])</f>
        <v>9.5926608584654252E-2</v>
      </c>
      <c r="F134" s="60">
        <f>_xlfn.PERCENTOF(D134,_2024[[#Totals],[Žiūrovų skaičius]])</f>
        <v>0.10346367340460035</v>
      </c>
      <c r="G134" s="45">
        <v>45653</v>
      </c>
    </row>
    <row r="135" spans="1:7" x14ac:dyDescent="0.3">
      <c r="A135" t="s">
        <v>56</v>
      </c>
      <c r="B135" t="s">
        <v>1115</v>
      </c>
      <c r="C135" s="19">
        <v>683624.38</v>
      </c>
      <c r="D135" s="12">
        <v>83094</v>
      </c>
      <c r="E135" s="60">
        <f>_xlfn.PERCENTOF(C135,_2024[[#Totals],[Pajamos]])</f>
        <v>2.9045013312257829E-2</v>
      </c>
      <c r="F135" s="60">
        <f>_xlfn.PERCENTOF(D135,_2024[[#Totals],[Žiūrovų skaičius]])</f>
        <v>2.2819101214003427E-2</v>
      </c>
      <c r="G135" s="45">
        <v>45611</v>
      </c>
    </row>
    <row r="136" spans="1:7" x14ac:dyDescent="0.3">
      <c r="B136" t="s">
        <v>1116</v>
      </c>
      <c r="C136" s="19">
        <v>229845.79</v>
      </c>
      <c r="D136" s="12">
        <v>37945</v>
      </c>
      <c r="E136" s="60">
        <f>_xlfn.PERCENTOF(C136,_2024[[#Totals],[Pajamos]])</f>
        <v>9.7654124481581783E-3</v>
      </c>
      <c r="F136" s="60">
        <f>_xlfn.PERCENTOF(D136,_2024[[#Totals],[Žiūrovų skaičius]])</f>
        <v>1.0420376869152526E-2</v>
      </c>
      <c r="G136" s="45">
        <v>45653</v>
      </c>
    </row>
    <row r="137" spans="1:7" x14ac:dyDescent="0.3">
      <c r="B137" t="s">
        <v>1117</v>
      </c>
      <c r="C137" s="19">
        <v>174726.98</v>
      </c>
      <c r="D137" s="12">
        <v>24708</v>
      </c>
      <c r="E137" s="60">
        <f>_xlfn.PERCENTOF(C137,_2024[[#Totals],[Pajamos]])</f>
        <v>7.4235905104943854E-3</v>
      </c>
      <c r="F137" s="60">
        <f>_xlfn.PERCENTOF(D137,_2024[[#Totals],[Žiūrovų skaičius]])</f>
        <v>6.7852594988277934E-3</v>
      </c>
      <c r="G137" s="45">
        <v>45471</v>
      </c>
    </row>
    <row r="138" spans="1:7" x14ac:dyDescent="0.3">
      <c r="B138" t="s">
        <v>1118</v>
      </c>
      <c r="C138" s="19">
        <v>170316.24</v>
      </c>
      <c r="D138" s="12">
        <v>23254</v>
      </c>
      <c r="E138" s="60">
        <f>_xlfn.PERCENTOF(C138,_2024[[#Totals],[Pajamos]])</f>
        <v>7.2361922757841063E-3</v>
      </c>
      <c r="F138" s="60">
        <f>_xlfn.PERCENTOF(D138,_2024[[#Totals],[Žiūrovų skaičius]])</f>
        <v>6.3859650471807311E-3</v>
      </c>
      <c r="G138" s="45">
        <v>45583</v>
      </c>
    </row>
    <row r="139" spans="1:7" x14ac:dyDescent="0.3">
      <c r="B139" t="s">
        <v>1119</v>
      </c>
      <c r="C139" s="19">
        <v>101502.54</v>
      </c>
      <c r="D139" s="12">
        <v>19881</v>
      </c>
      <c r="E139" s="60">
        <f>_xlfn.PERCENTOF(C139,_2024[[#Totals],[Pajamos]])</f>
        <v>4.3125182655539326E-3</v>
      </c>
      <c r="F139" s="60">
        <f>_xlfn.PERCENTOF(D139,_2024[[#Totals],[Žiūrovų skaičius]])</f>
        <v>5.4596788123763701E-3</v>
      </c>
      <c r="G139" s="45">
        <v>45429</v>
      </c>
    </row>
    <row r="140" spans="1:7" x14ac:dyDescent="0.3">
      <c r="B140" t="s">
        <v>1120</v>
      </c>
      <c r="C140" s="19">
        <v>64625.56</v>
      </c>
      <c r="D140" s="12">
        <v>9568</v>
      </c>
      <c r="E140" s="60">
        <f>_xlfn.PERCENTOF(C140,_2024[[#Totals],[Pajamos]])</f>
        <v>2.7457333375268404E-3</v>
      </c>
      <c r="F140" s="60">
        <f>_xlfn.PERCENTOF(D140,_2024[[#Totals],[Žiūrovų skaičius]])</f>
        <v>2.6275442320213829E-3</v>
      </c>
      <c r="G140" s="45">
        <v>45338</v>
      </c>
    </row>
    <row r="141" spans="1:7" x14ac:dyDescent="0.3">
      <c r="B141" t="s">
        <v>1121</v>
      </c>
      <c r="C141" s="19">
        <v>46210.7</v>
      </c>
      <c r="D141" s="12">
        <v>8159</v>
      </c>
      <c r="E141" s="60">
        <f>_xlfn.PERCENTOF(C141,_2024[[#Totals],[Pajamos]])</f>
        <v>1.9633448366320008E-3</v>
      </c>
      <c r="F141" s="60">
        <f>_xlfn.PERCENTOF(D141,_2024[[#Totals],[Žiūrovų skaičius]])</f>
        <v>2.2406075866495049E-3</v>
      </c>
      <c r="G141" s="45">
        <v>45555</v>
      </c>
    </row>
    <row r="142" spans="1:7" x14ac:dyDescent="0.3">
      <c r="B142" t="s">
        <v>1122</v>
      </c>
      <c r="C142" s="19">
        <v>2195.39</v>
      </c>
      <c r="D142" s="12">
        <v>561</v>
      </c>
      <c r="E142" s="60">
        <f>_xlfn.PERCENTOF(C142,_2024[[#Totals],[Pajamos]])</f>
        <v>9.327509907648072E-5</v>
      </c>
      <c r="F142" s="60">
        <f>_xlfn.PERCENTOF(D142,_2024[[#Totals],[Žiūrovų skaičius]])</f>
        <v>1.5406065156396278E-4</v>
      </c>
      <c r="G142" s="45">
        <v>45226</v>
      </c>
    </row>
    <row r="143" spans="1:7" x14ac:dyDescent="0.3">
      <c r="B143" t="s">
        <v>1123</v>
      </c>
      <c r="C143" s="19">
        <v>1072.32</v>
      </c>
      <c r="D143" s="12">
        <v>133</v>
      </c>
      <c r="E143" s="60">
        <f>_xlfn.PERCENTOF(C143,_2024[[#Totals],[Pajamos]])</f>
        <v>4.5559446950970811E-5</v>
      </c>
      <c r="F143" s="60">
        <f>_xlfn.PERCENTOF(D143,_2024[[#Totals],[Žiūrovų skaičius]])</f>
        <v>3.6524182991099905E-5</v>
      </c>
      <c r="G143" s="45">
        <v>45219</v>
      </c>
    </row>
    <row r="144" spans="1:7" x14ac:dyDescent="0.3">
      <c r="B144" t="s">
        <v>1124</v>
      </c>
      <c r="C144" s="19">
        <v>407.5</v>
      </c>
      <c r="D144" s="12">
        <v>172</v>
      </c>
      <c r="E144" s="60">
        <f>_xlfn.PERCENTOF(C144,_2024[[#Totals],[Pajamos]])</f>
        <v>1.7313371598515933E-5</v>
      </c>
      <c r="F144" s="60">
        <f>_xlfn.PERCENTOF(D144,_2024[[#Totals],[Žiūrovų skaičius]])</f>
        <v>4.7234281762926198E-5</v>
      </c>
      <c r="G144" s="45">
        <v>44652</v>
      </c>
    </row>
    <row r="145" spans="1:7" x14ac:dyDescent="0.3">
      <c r="B145" t="s">
        <v>1125</v>
      </c>
      <c r="C145" s="19">
        <v>45</v>
      </c>
      <c r="D145" s="12">
        <v>18</v>
      </c>
      <c r="E145" s="60">
        <f>_xlfn.PERCENTOF(C145,_2024[[#Totals],[Pajamos]])</f>
        <v>1.9119060660937844E-6</v>
      </c>
      <c r="F145" s="60">
        <f>_xlfn.PERCENTOF(D145,_2024[[#Totals],[Žiūrovų skaičius]])</f>
        <v>4.9431225100736714E-6</v>
      </c>
      <c r="G145" s="45">
        <v>44568</v>
      </c>
    </row>
    <row r="146" spans="1:7" x14ac:dyDescent="0.3">
      <c r="A146" t="s">
        <v>1126</v>
      </c>
      <c r="B146">
        <f>COUNTA(B135:B145)</f>
        <v>11</v>
      </c>
      <c r="C146" s="19">
        <v>1474572.4</v>
      </c>
      <c r="D146" s="12">
        <v>207493</v>
      </c>
      <c r="E146" s="60">
        <f>_xlfn.PERCENTOF(C146,_2024[[#Totals],[Pajamos]])</f>
        <v>6.2649864810099334E-2</v>
      </c>
      <c r="F146" s="60">
        <f>_xlfn.PERCENTOF(D146,_2024[[#Totals],[Žiūrovų skaičius]])</f>
        <v>5.6981295499039797E-2</v>
      </c>
      <c r="G146" s="45">
        <v>45653</v>
      </c>
    </row>
    <row r="147" spans="1:7" x14ac:dyDescent="0.3">
      <c r="A147" t="s">
        <v>30</v>
      </c>
      <c r="B147" t="s">
        <v>1127</v>
      </c>
      <c r="C147" s="19">
        <v>1319613.58</v>
      </c>
      <c r="D147" s="12">
        <v>195397</v>
      </c>
      <c r="E147" s="60">
        <f>_xlfn.PERCENTOF(C147,_2024[[#Totals],[Pajamos]])</f>
        <v>5.6066160188927454E-2</v>
      </c>
      <c r="F147" s="60">
        <f>_xlfn.PERCENTOF(D147,_2024[[#Totals],[Žiūrovų skaičius]])</f>
        <v>5.3659517172270292E-2</v>
      </c>
      <c r="G147" s="45">
        <v>45310</v>
      </c>
    </row>
    <row r="148" spans="1:7" x14ac:dyDescent="0.3">
      <c r="A148" t="s">
        <v>1128</v>
      </c>
      <c r="B148">
        <f>COUNTA(B147)</f>
        <v>1</v>
      </c>
      <c r="C148" s="19">
        <v>1319613.58</v>
      </c>
      <c r="D148" s="12">
        <v>195397</v>
      </c>
      <c r="E148" s="60">
        <f>_xlfn.PERCENTOF(C148,_2024[[#Totals],[Pajamos]])</f>
        <v>5.6066160188927454E-2</v>
      </c>
      <c r="F148" s="60">
        <f>_xlfn.PERCENTOF(D148,_2024[[#Totals],[Žiūrovų skaičius]])</f>
        <v>5.3659517172270292E-2</v>
      </c>
      <c r="G148" s="45">
        <v>45310</v>
      </c>
    </row>
    <row r="149" spans="1:7" x14ac:dyDescent="0.3">
      <c r="A149" t="s">
        <v>52</v>
      </c>
      <c r="B149" t="s">
        <v>1129</v>
      </c>
      <c r="C149" s="19">
        <v>697613.15</v>
      </c>
      <c r="D149" s="12">
        <v>94900</v>
      </c>
      <c r="E149" s="60">
        <f>_xlfn.PERCENTOF(C149,_2024[[#Totals],[Pajamos]])</f>
        <v>2.9639351406039845E-2</v>
      </c>
      <c r="F149" s="60">
        <f>_xlfn.PERCENTOF(D149,_2024[[#Totals],[Žiūrovų skaičius]])</f>
        <v>2.6061240344777303E-2</v>
      </c>
      <c r="G149" s="45">
        <v>45338</v>
      </c>
    </row>
    <row r="150" spans="1:7" x14ac:dyDescent="0.3">
      <c r="B150" t="s">
        <v>1130</v>
      </c>
      <c r="C150" s="19">
        <v>78800.97</v>
      </c>
      <c r="D150" s="12">
        <v>13245</v>
      </c>
      <c r="E150" s="60">
        <f>_xlfn.PERCENTOF(C150,_2024[[#Totals],[Pajamos]])</f>
        <v>3.3480011679349847E-3</v>
      </c>
      <c r="F150" s="60">
        <f>_xlfn.PERCENTOF(D150,_2024[[#Totals],[Žiūrovų skaičius]])</f>
        <v>3.6373143136625434E-3</v>
      </c>
      <c r="G150" s="45">
        <v>45394</v>
      </c>
    </row>
    <row r="151" spans="1:7" x14ac:dyDescent="0.3">
      <c r="B151" t="s">
        <v>1131</v>
      </c>
      <c r="C151" s="19">
        <v>68529.67</v>
      </c>
      <c r="D151" s="12">
        <v>10734</v>
      </c>
      <c r="E151" s="60">
        <f>_xlfn.PERCENTOF(C151,_2024[[#Totals],[Pajamos]])</f>
        <v>2.9116064840090049E-3</v>
      </c>
      <c r="F151" s="60">
        <f>_xlfn.PERCENTOF(D151,_2024[[#Totals],[Žiūrovų skaičius]])</f>
        <v>2.9477487235072663E-3</v>
      </c>
      <c r="G151" s="45">
        <v>45506</v>
      </c>
    </row>
    <row r="152" spans="1:7" x14ac:dyDescent="0.3">
      <c r="A152" t="s">
        <v>1132</v>
      </c>
      <c r="B152">
        <f>COUNTA(B149:B151)</f>
        <v>3</v>
      </c>
      <c r="C152" s="19">
        <v>844943.79</v>
      </c>
      <c r="D152" s="12">
        <v>118879</v>
      </c>
      <c r="E152" s="60">
        <f>_xlfn.PERCENTOF(C152,_2024[[#Totals],[Pajamos]])</f>
        <v>3.5898959057983834E-2</v>
      </c>
      <c r="F152" s="60">
        <f>_xlfn.PERCENTOF(D152,_2024[[#Totals],[Žiūrovų skaičius]])</f>
        <v>3.2646303381947114E-2</v>
      </c>
      <c r="G152" s="45">
        <v>45506</v>
      </c>
    </row>
    <row r="153" spans="1:7" x14ac:dyDescent="0.3">
      <c r="A153" t="s">
        <v>119</v>
      </c>
      <c r="B153" t="s">
        <v>1133</v>
      </c>
      <c r="C153" s="19">
        <v>129818.7</v>
      </c>
      <c r="D153" s="12">
        <v>19224</v>
      </c>
      <c r="E153" s="60">
        <f>_xlfn.PERCENTOF(C153,_2024[[#Totals],[Pajamos]])</f>
        <v>5.5155813338313145E-3</v>
      </c>
      <c r="F153" s="60">
        <f>_xlfn.PERCENTOF(D153,_2024[[#Totals],[Žiūrovų skaičius]])</f>
        <v>5.2792548407586811E-3</v>
      </c>
      <c r="G153" s="45">
        <v>45562</v>
      </c>
    </row>
    <row r="154" spans="1:7" x14ac:dyDescent="0.3">
      <c r="B154" t="s">
        <v>1134</v>
      </c>
      <c r="C154" s="19">
        <v>100228.86</v>
      </c>
      <c r="D154" s="12">
        <v>19296</v>
      </c>
      <c r="E154" s="60">
        <f>_xlfn.PERCENTOF(C154,_2024[[#Totals],[Pajamos]])</f>
        <v>4.2584036762592144E-3</v>
      </c>
      <c r="F154" s="60">
        <f>_xlfn.PERCENTOF(D154,_2024[[#Totals],[Žiūrovų skaičius]])</f>
        <v>5.2990273307989763E-3</v>
      </c>
      <c r="G154" s="45">
        <v>45401</v>
      </c>
    </row>
    <row r="155" spans="1:7" x14ac:dyDescent="0.3">
      <c r="B155" t="s">
        <v>1135</v>
      </c>
      <c r="C155" s="19">
        <v>93489.4</v>
      </c>
      <c r="D155" s="12">
        <v>13824</v>
      </c>
      <c r="E155" s="60">
        <f>_xlfn.PERCENTOF(C155,_2024[[#Totals],[Pajamos]])</f>
        <v>3.9720655772326275E-3</v>
      </c>
      <c r="F155" s="60">
        <f>_xlfn.PERCENTOF(D155,_2024[[#Totals],[Žiūrovų skaičius]])</f>
        <v>3.7963180877365801E-3</v>
      </c>
      <c r="G155" s="45">
        <v>45590</v>
      </c>
    </row>
    <row r="156" spans="1:7" x14ac:dyDescent="0.3">
      <c r="B156" t="s">
        <v>1136</v>
      </c>
      <c r="C156" s="19">
        <v>79464.27</v>
      </c>
      <c r="D156" s="12">
        <v>11255</v>
      </c>
      <c r="E156" s="60">
        <f>_xlfn.PERCENTOF(C156,_2024[[#Totals],[Pajamos]])</f>
        <v>3.3761826633492073E-3</v>
      </c>
      <c r="F156" s="60">
        <f>_xlfn.PERCENTOF(D156,_2024[[#Totals],[Žiūrovų skaičius]])</f>
        <v>3.0908246583821763E-3</v>
      </c>
      <c r="G156" s="45">
        <v>45618</v>
      </c>
    </row>
    <row r="157" spans="1:7" x14ac:dyDescent="0.3">
      <c r="B157" t="s">
        <v>1137</v>
      </c>
      <c r="C157" s="19">
        <v>69789.33</v>
      </c>
      <c r="D157" s="12">
        <v>13713</v>
      </c>
      <c r="E157" s="60">
        <f>_xlfn.PERCENTOF(C157,_2024[[#Totals],[Pajamos]])</f>
        <v>2.9651254083471316E-3</v>
      </c>
      <c r="F157" s="60">
        <f>_xlfn.PERCENTOF(D157,_2024[[#Totals],[Žiūrovų skaičius]])</f>
        <v>3.765835498924459E-3</v>
      </c>
      <c r="G157" s="45">
        <v>45338</v>
      </c>
    </row>
    <row r="158" spans="1:7" x14ac:dyDescent="0.3">
      <c r="B158" t="s">
        <v>1138</v>
      </c>
      <c r="C158" s="19">
        <v>46730.77</v>
      </c>
      <c r="D158" s="12">
        <v>9289</v>
      </c>
      <c r="E158" s="60">
        <f>_xlfn.PERCENTOF(C158,_2024[[#Totals],[Pajamos]])</f>
        <v>1.9854409474718538E-3</v>
      </c>
      <c r="F158" s="60">
        <f>_xlfn.PERCENTOF(D158,_2024[[#Totals],[Žiūrovų skaičius]])</f>
        <v>2.5509258331152408E-3</v>
      </c>
      <c r="G158" s="45">
        <v>45541</v>
      </c>
    </row>
    <row r="159" spans="1:7" x14ac:dyDescent="0.3">
      <c r="B159" t="s">
        <v>1139</v>
      </c>
      <c r="C159" s="19">
        <v>38698.019999999997</v>
      </c>
      <c r="D159" s="12">
        <v>7759</v>
      </c>
      <c r="E159" s="60">
        <f>_xlfn.PERCENTOF(C159,_2024[[#Totals],[Pajamos]])</f>
        <v>1.6441550929737461E-3</v>
      </c>
      <c r="F159" s="60">
        <f>_xlfn.PERCENTOF(D159,_2024[[#Totals],[Žiūrovų skaičius]])</f>
        <v>2.1307604197589787E-3</v>
      </c>
      <c r="G159" s="45">
        <v>45499</v>
      </c>
    </row>
    <row r="160" spans="1:7" x14ac:dyDescent="0.3">
      <c r="B160" t="s">
        <v>1140</v>
      </c>
      <c r="C160" s="19">
        <v>36827.629999999997</v>
      </c>
      <c r="D160" s="12">
        <v>5398</v>
      </c>
      <c r="E160" s="60">
        <f>_xlfn.PERCENTOF(C160,_2024[[#Totals],[Pajamos]])</f>
        <v>1.5646882043746095E-3</v>
      </c>
      <c r="F160" s="60">
        <f>_xlfn.PERCENTOF(D160,_2024[[#Totals],[Žiūrovų skaičius]])</f>
        <v>1.482387517187649E-3</v>
      </c>
      <c r="G160" s="45">
        <v>45324</v>
      </c>
    </row>
    <row r="161" spans="1:7" x14ac:dyDescent="0.3">
      <c r="B161" t="s">
        <v>1141</v>
      </c>
      <c r="C161" s="19">
        <v>27441.1</v>
      </c>
      <c r="D161" s="12">
        <v>5778</v>
      </c>
      <c r="E161" s="60">
        <f>_xlfn.PERCENTOF(C161,_2024[[#Totals],[Pajamos]])</f>
        <v>1.1658845677841364E-3</v>
      </c>
      <c r="F161" s="60">
        <f>_xlfn.PERCENTOF(D161,_2024[[#Totals],[Žiūrovų skaičius]])</f>
        <v>1.5867423257336485E-3</v>
      </c>
      <c r="G161" s="45">
        <v>45289</v>
      </c>
    </row>
    <row r="162" spans="1:7" x14ac:dyDescent="0.3">
      <c r="B162" t="s">
        <v>1142</v>
      </c>
      <c r="C162" s="19">
        <v>22999.13</v>
      </c>
      <c r="D162" s="12">
        <v>3680</v>
      </c>
      <c r="E162" s="60">
        <f>_xlfn.PERCENTOF(C162,_2024[[#Totals],[Pajamos]])</f>
        <v>9.7715947026398966E-4</v>
      </c>
      <c r="F162" s="60">
        <f>_xlfn.PERCENTOF(D162,_2024[[#Totals],[Žiūrovų skaičius]])</f>
        <v>1.0105939353928395E-3</v>
      </c>
      <c r="G162" s="45">
        <v>45464</v>
      </c>
    </row>
    <row r="163" spans="1:7" x14ac:dyDescent="0.3">
      <c r="B163" t="s">
        <v>1143</v>
      </c>
      <c r="C163" s="19">
        <v>18265.38</v>
      </c>
      <c r="D163" s="12">
        <v>2798</v>
      </c>
      <c r="E163" s="60">
        <f>_xlfn.PERCENTOF(C163,_2024[[#Totals],[Pajamos]])</f>
        <v>7.7603757381129084E-4</v>
      </c>
      <c r="F163" s="60">
        <f>_xlfn.PERCENTOF(D163,_2024[[#Totals],[Žiūrovų skaičius]])</f>
        <v>7.6838093239922959E-4</v>
      </c>
      <c r="G163" s="45">
        <v>45387</v>
      </c>
    </row>
    <row r="164" spans="1:7" x14ac:dyDescent="0.3">
      <c r="B164" t="s">
        <v>1144</v>
      </c>
      <c r="C164" s="19">
        <v>15371.07</v>
      </c>
      <c r="D164" s="12">
        <v>2404</v>
      </c>
      <c r="E164" s="60">
        <f>_xlfn.PERCENTOF(C164,_2024[[#Totals],[Pajamos]])</f>
        <v>6.5306759945227071E-4</v>
      </c>
      <c r="F164" s="60">
        <f>_xlfn.PERCENTOF(D164,_2024[[#Totals],[Žiūrovų skaičius]])</f>
        <v>6.6018147301206151E-4</v>
      </c>
      <c r="G164" s="45">
        <v>45317</v>
      </c>
    </row>
    <row r="165" spans="1:7" x14ac:dyDescent="0.3">
      <c r="B165" t="s">
        <v>1145</v>
      </c>
      <c r="C165" s="19">
        <v>13329.31</v>
      </c>
      <c r="D165" s="12">
        <v>2148</v>
      </c>
      <c r="E165" s="60">
        <f>_xlfn.PERCENTOF(C165,_2024[[#Totals],[Pajamos]])</f>
        <v>5.6631974768543421E-4</v>
      </c>
      <c r="F165" s="60">
        <f>_xlfn.PERCENTOF(D165,_2024[[#Totals],[Žiūrovų skaičius]])</f>
        <v>5.8987928620212479E-4</v>
      </c>
      <c r="G165" s="45">
        <v>45359</v>
      </c>
    </row>
    <row r="166" spans="1:7" x14ac:dyDescent="0.3">
      <c r="B166" t="s">
        <v>1146</v>
      </c>
      <c r="C166" s="19">
        <v>10113.799999999999</v>
      </c>
      <c r="D166" s="12">
        <v>1459</v>
      </c>
      <c r="E166" s="60">
        <f>_xlfn.PERCENTOF(C166,_2024[[#Totals],[Pajamos]])</f>
        <v>4.297030126946514E-4</v>
      </c>
      <c r="F166" s="60">
        <f>_xlfn.PERCENTOF(D166,_2024[[#Totals],[Žiūrovų skaičius]])</f>
        <v>4.0066754123319374E-4</v>
      </c>
      <c r="G166" s="45">
        <v>45450</v>
      </c>
    </row>
    <row r="167" spans="1:7" x14ac:dyDescent="0.3">
      <c r="B167" t="s">
        <v>1147</v>
      </c>
      <c r="C167" s="19">
        <v>9869.15</v>
      </c>
      <c r="D167" s="12">
        <v>1622</v>
      </c>
      <c r="E167" s="60">
        <f>_xlfn.PERCENTOF(C167,_2024[[#Totals],[Pajamos]])</f>
        <v>4.1930861671532157E-4</v>
      </c>
      <c r="F167" s="60">
        <f>_xlfn.PERCENTOF(D167,_2024[[#Totals],[Žiūrovų skaičius]])</f>
        <v>4.4543026174108309E-4</v>
      </c>
      <c r="G167" s="45">
        <v>45303</v>
      </c>
    </row>
    <row r="168" spans="1:7" x14ac:dyDescent="0.3">
      <c r="B168" t="s">
        <v>1148</v>
      </c>
      <c r="C168" s="19">
        <v>9378.36</v>
      </c>
      <c r="D168" s="12">
        <v>1451</v>
      </c>
      <c r="E168" s="60">
        <f>_xlfn.PERCENTOF(C168,_2024[[#Totals],[Pajamos]])</f>
        <v>3.984565194224734E-4</v>
      </c>
      <c r="F168" s="60">
        <f>_xlfn.PERCENTOF(D168,_2024[[#Totals],[Žiūrovų skaičius]])</f>
        <v>3.9847059789538321E-4</v>
      </c>
      <c r="G168" s="45">
        <v>45583</v>
      </c>
    </row>
    <row r="169" spans="1:7" x14ac:dyDescent="0.3">
      <c r="B169" t="s">
        <v>1149</v>
      </c>
      <c r="C169" s="19">
        <v>6881.41</v>
      </c>
      <c r="D169" s="12">
        <v>1583</v>
      </c>
      <c r="E169" s="60">
        <f>_xlfn.PERCENTOF(C169,_2024[[#Totals],[Pajamos]])</f>
        <v>2.9236910049507619E-4</v>
      </c>
      <c r="F169" s="60">
        <f>_xlfn.PERCENTOF(D169,_2024[[#Totals],[Žiūrovų skaičius]])</f>
        <v>4.3472016296925678E-4</v>
      </c>
      <c r="G169" s="45">
        <v>45380</v>
      </c>
    </row>
    <row r="170" spans="1:7" x14ac:dyDescent="0.3">
      <c r="B170" t="s">
        <v>1150</v>
      </c>
      <c r="C170" s="19">
        <v>1089.5</v>
      </c>
      <c r="D170" s="12">
        <v>489</v>
      </c>
      <c r="E170" s="60">
        <f>_xlfn.PERCENTOF(C170,_2024[[#Totals],[Pajamos]])</f>
        <v>4.6289370200203951E-5</v>
      </c>
      <c r="F170" s="60">
        <f>_xlfn.PERCENTOF(D170,_2024[[#Totals],[Žiūrovų skaičius]])</f>
        <v>1.3428816152366807E-4</v>
      </c>
      <c r="G170" s="45">
        <v>44925</v>
      </c>
    </row>
    <row r="171" spans="1:7" x14ac:dyDescent="0.3">
      <c r="B171" t="s">
        <v>1151</v>
      </c>
      <c r="C171" s="19">
        <v>1012</v>
      </c>
      <c r="D171" s="12">
        <v>478</v>
      </c>
      <c r="E171" s="60">
        <f>_xlfn.PERCENTOF(C171,_2024[[#Totals],[Pajamos]])</f>
        <v>4.299664308637577E-5</v>
      </c>
      <c r="F171" s="60">
        <f>_xlfn.PERCENTOF(D171,_2024[[#Totals],[Žiūrovų skaičius]])</f>
        <v>1.3126736443417862E-4</v>
      </c>
      <c r="G171" s="45">
        <v>45045</v>
      </c>
    </row>
    <row r="172" spans="1:7" x14ac:dyDescent="0.3">
      <c r="B172" t="s">
        <v>1152</v>
      </c>
      <c r="C172" s="19">
        <v>698.5</v>
      </c>
      <c r="D172" s="12">
        <v>301</v>
      </c>
      <c r="E172" s="60">
        <f>_xlfn.PERCENTOF(C172,_2024[[#Totals],[Pajamos]])</f>
        <v>2.9677030825922405E-5</v>
      </c>
      <c r="F172" s="60">
        <f>_xlfn.PERCENTOF(D172,_2024[[#Totals],[Žiūrovų skaičius]])</f>
        <v>8.2659993085120847E-5</v>
      </c>
      <c r="G172" s="45">
        <v>45163</v>
      </c>
    </row>
    <row r="173" spans="1:7" x14ac:dyDescent="0.3">
      <c r="B173" t="s">
        <v>1153</v>
      </c>
      <c r="C173" s="19">
        <v>503.3</v>
      </c>
      <c r="D173" s="12">
        <v>242</v>
      </c>
      <c r="E173" s="60">
        <f>_xlfn.PERCENTOF(C173,_2024[[#Totals],[Pajamos]])</f>
        <v>2.1383607179222257E-5</v>
      </c>
      <c r="F173" s="60">
        <f>_xlfn.PERCENTOF(D173,_2024[[#Totals],[Žiūrovų skaičius]])</f>
        <v>6.6457535968768259E-5</v>
      </c>
      <c r="G173" s="45">
        <v>44981</v>
      </c>
    </row>
    <row r="174" spans="1:7" x14ac:dyDescent="0.3">
      <c r="B174" t="s">
        <v>1154</v>
      </c>
      <c r="C174" s="19">
        <v>182</v>
      </c>
      <c r="D174" s="12">
        <v>32</v>
      </c>
      <c r="E174" s="60">
        <f>_xlfn.PERCENTOF(C174,_2024[[#Totals],[Pajamos]])</f>
        <v>7.7325978673126385E-6</v>
      </c>
      <c r="F174" s="60">
        <f>_xlfn.PERCENTOF(D174,_2024[[#Totals],[Žiūrovų skaičius]])</f>
        <v>8.7877733512420832E-6</v>
      </c>
      <c r="G174" s="45">
        <v>45198</v>
      </c>
    </row>
    <row r="175" spans="1:7" x14ac:dyDescent="0.3">
      <c r="B175" t="s">
        <v>1155</v>
      </c>
      <c r="C175" s="19">
        <v>122</v>
      </c>
      <c r="D175" s="12">
        <v>26</v>
      </c>
      <c r="E175" s="60">
        <f>_xlfn.PERCENTOF(C175,_2024[[#Totals],[Pajamos]])</f>
        <v>5.1833897791875929E-6</v>
      </c>
      <c r="F175" s="60">
        <f>_xlfn.PERCENTOF(D175,_2024[[#Totals],[Žiūrovų skaičius]])</f>
        <v>7.1400658478841922E-6</v>
      </c>
      <c r="G175" s="45">
        <v>43448</v>
      </c>
    </row>
    <row r="176" spans="1:7" x14ac:dyDescent="0.3">
      <c r="A176" t="s">
        <v>1156</v>
      </c>
      <c r="B176">
        <f>COUNTA(B153:B175)</f>
        <v>23</v>
      </c>
      <c r="C176" s="19">
        <v>732302.99000000011</v>
      </c>
      <c r="D176" s="12">
        <v>124249</v>
      </c>
      <c r="E176" s="60">
        <f>_xlfn.PERCENTOF(C176,_2024[[#Totals],[Pajamos]])</f>
        <v>3.1113211751102578E-2</v>
      </c>
      <c r="F176" s="60">
        <f>_xlfn.PERCENTOF(D176,_2024[[#Totals],[Žiūrovų skaičius]])</f>
        <v>3.4121001597452426E-2</v>
      </c>
      <c r="G176" s="45">
        <v>45618</v>
      </c>
    </row>
    <row r="177" spans="1:7" x14ac:dyDescent="0.3">
      <c r="A177" t="s">
        <v>150</v>
      </c>
      <c r="B177" t="s">
        <v>1157</v>
      </c>
      <c r="C177" s="19">
        <v>91706</v>
      </c>
      <c r="D177" s="12">
        <v>17440</v>
      </c>
      <c r="E177" s="60">
        <f>_xlfn.PERCENTOF(C177,_2024[[#Totals],[Pajamos]])</f>
        <v>3.8962946154932573E-3</v>
      </c>
      <c r="F177" s="60">
        <f>_xlfn.PERCENTOF(D177,_2024[[#Totals],[Žiūrovų skaičius]])</f>
        <v>4.7893364764269352E-3</v>
      </c>
      <c r="G177" s="45">
        <v>45604</v>
      </c>
    </row>
    <row r="178" spans="1:7" x14ac:dyDescent="0.3">
      <c r="B178" t="s">
        <v>1158</v>
      </c>
      <c r="C178" s="19">
        <v>55890</v>
      </c>
      <c r="D178" s="12">
        <v>11172</v>
      </c>
      <c r="E178" s="60">
        <f>_xlfn.PERCENTOF(C178,_2024[[#Totals],[Pajamos]])</f>
        <v>2.37458733408848E-3</v>
      </c>
      <c r="F178" s="60">
        <f>_xlfn.PERCENTOF(D178,_2024[[#Totals],[Žiūrovų skaičius]])</f>
        <v>3.0680313712523923E-3</v>
      </c>
      <c r="G178" s="45">
        <v>45639</v>
      </c>
    </row>
    <row r="179" spans="1:7" x14ac:dyDescent="0.3">
      <c r="B179" t="s">
        <v>1159</v>
      </c>
      <c r="C179" s="19">
        <v>53996</v>
      </c>
      <c r="D179" s="12">
        <v>10509</v>
      </c>
      <c r="E179" s="60">
        <f>_xlfn.PERCENTOF(C179,_2024[[#Totals],[Pajamos]])</f>
        <v>2.294117332106666E-3</v>
      </c>
      <c r="F179" s="60">
        <f>_xlfn.PERCENTOF(D179,_2024[[#Totals],[Žiūrovų skaičius]])</f>
        <v>2.8859596921313453E-3</v>
      </c>
      <c r="G179" s="45">
        <v>45576</v>
      </c>
    </row>
    <row r="180" spans="1:7" x14ac:dyDescent="0.3">
      <c r="B180" t="s">
        <v>1160</v>
      </c>
      <c r="C180" s="19">
        <v>43738</v>
      </c>
      <c r="D180" s="12">
        <v>6839</v>
      </c>
      <c r="E180" s="60">
        <f>_xlfn.PERCENTOF(C180,_2024[[#Totals],[Pajamos]])</f>
        <v>1.8582877226402208E-3</v>
      </c>
      <c r="F180" s="60">
        <f>_xlfn.PERCENTOF(D180,_2024[[#Totals],[Žiūrovų skaičius]])</f>
        <v>1.878111935910769E-3</v>
      </c>
      <c r="G180" s="45">
        <v>45345</v>
      </c>
    </row>
    <row r="181" spans="1:7" x14ac:dyDescent="0.3">
      <c r="B181" t="s">
        <v>1161</v>
      </c>
      <c r="C181" s="19">
        <v>39976</v>
      </c>
      <c r="D181" s="12">
        <v>5758</v>
      </c>
      <c r="E181" s="60">
        <f>_xlfn.PERCENTOF(C181,_2024[[#Totals],[Pajamos]])</f>
        <v>1.6984523755147803E-3</v>
      </c>
      <c r="F181" s="60">
        <f>_xlfn.PERCENTOF(D181,_2024[[#Totals],[Žiūrovų skaičius]])</f>
        <v>1.5812499673891224E-3</v>
      </c>
      <c r="G181" s="45">
        <v>45632</v>
      </c>
    </row>
    <row r="182" spans="1:7" x14ac:dyDescent="0.3">
      <c r="B182" t="s">
        <v>1162</v>
      </c>
      <c r="C182" s="19">
        <v>32976</v>
      </c>
      <c r="D182" s="12">
        <v>4814</v>
      </c>
      <c r="E182" s="60">
        <f>_xlfn.PERCENTOF(C182,_2024[[#Totals],[Pajamos]])</f>
        <v>1.4010447652335251E-3</v>
      </c>
      <c r="F182" s="60">
        <f>_xlfn.PERCENTOF(D182,_2024[[#Totals],[Žiūrovų skaičius]])</f>
        <v>1.3220106535274808E-3</v>
      </c>
      <c r="G182" s="45">
        <v>45478</v>
      </c>
    </row>
    <row r="183" spans="1:7" x14ac:dyDescent="0.3">
      <c r="B183" t="s">
        <v>1163</v>
      </c>
      <c r="C183" s="19">
        <v>25368</v>
      </c>
      <c r="D183" s="12">
        <v>5216</v>
      </c>
      <c r="E183" s="60">
        <f>_xlfn.PERCENTOF(C183,_2024[[#Totals],[Pajamos]])</f>
        <v>1.0778051796592693E-3</v>
      </c>
      <c r="F183" s="60">
        <f>_xlfn.PERCENTOF(D183,_2024[[#Totals],[Žiūrovų skaičius]])</f>
        <v>1.4324070562524596E-3</v>
      </c>
      <c r="G183" s="45">
        <v>45394</v>
      </c>
    </row>
    <row r="184" spans="1:7" x14ac:dyDescent="0.3">
      <c r="B184" t="s">
        <v>1164</v>
      </c>
      <c r="C184" s="19">
        <v>18629</v>
      </c>
      <c r="D184" s="12">
        <v>2947</v>
      </c>
      <c r="E184" s="60">
        <f>_xlfn.PERCENTOF(C184,_2024[[#Totals],[Pajamos]])</f>
        <v>7.9148662456135792E-4</v>
      </c>
      <c r="F184" s="60">
        <f>_xlfn.PERCENTOF(D184,_2024[[#Totals],[Žiūrovų skaičius]])</f>
        <v>8.0929900206595058E-4</v>
      </c>
      <c r="G184" s="45">
        <v>45471</v>
      </c>
    </row>
    <row r="185" spans="1:7" x14ac:dyDescent="0.3">
      <c r="B185" t="s">
        <v>1165</v>
      </c>
      <c r="C185" s="19">
        <v>16573</v>
      </c>
      <c r="D185" s="12">
        <v>2668</v>
      </c>
      <c r="E185" s="60">
        <f>_xlfn.PERCENTOF(C185,_2024[[#Totals],[Pajamos]])</f>
        <v>7.0413376074160634E-4</v>
      </c>
      <c r="F185" s="60">
        <f>_xlfn.PERCENTOF(D185,_2024[[#Totals],[Žiūrovų skaičius]])</f>
        <v>7.3268060315980865E-4</v>
      </c>
      <c r="G185" s="45">
        <v>45562</v>
      </c>
    </row>
    <row r="186" spans="1:7" x14ac:dyDescent="0.3">
      <c r="B186" t="s">
        <v>1166</v>
      </c>
      <c r="C186" s="19">
        <v>15756</v>
      </c>
      <c r="D186" s="12">
        <v>3321</v>
      </c>
      <c r="E186" s="60">
        <f>_xlfn.PERCENTOF(C186,_2024[[#Totals],[Pajamos]])</f>
        <v>6.6942204394163693E-4</v>
      </c>
      <c r="F186" s="60">
        <f>_xlfn.PERCENTOF(D186,_2024[[#Totals],[Žiūrovų skaičius]])</f>
        <v>9.1200610310859245E-4</v>
      </c>
      <c r="G186" s="45">
        <v>45527</v>
      </c>
    </row>
    <row r="187" spans="1:7" x14ac:dyDescent="0.3">
      <c r="B187" t="s">
        <v>1167</v>
      </c>
      <c r="C187" s="19">
        <v>14535</v>
      </c>
      <c r="D187" s="12">
        <v>2286</v>
      </c>
      <c r="E187" s="60">
        <f>_xlfn.PERCENTOF(C187,_2024[[#Totals],[Pajamos]])</f>
        <v>6.1754565934829227E-4</v>
      </c>
      <c r="F187" s="60">
        <f>_xlfn.PERCENTOF(D187,_2024[[#Totals],[Žiūrovų skaičius]])</f>
        <v>6.2777655877935636E-4</v>
      </c>
      <c r="G187" s="45">
        <v>45576</v>
      </c>
    </row>
    <row r="188" spans="1:7" x14ac:dyDescent="0.3">
      <c r="B188" t="s">
        <v>1168</v>
      </c>
      <c r="C188" s="19">
        <v>10991</v>
      </c>
      <c r="D188" s="12">
        <v>2374</v>
      </c>
      <c r="E188" s="60">
        <f>_xlfn.PERCENTOF(C188,_2024[[#Totals],[Pajamos]])</f>
        <v>4.6697243494303961E-4</v>
      </c>
      <c r="F188" s="60">
        <f>_xlfn.PERCENTOF(D188,_2024[[#Totals],[Žiūrovų skaičius]])</f>
        <v>6.5194293549527204E-4</v>
      </c>
      <c r="G188" s="45">
        <v>45492</v>
      </c>
    </row>
    <row r="189" spans="1:7" x14ac:dyDescent="0.3">
      <c r="B189" t="s">
        <v>1169</v>
      </c>
      <c r="C189" s="19">
        <v>9113</v>
      </c>
      <c r="D189" s="12">
        <v>1611</v>
      </c>
      <c r="E189" s="60">
        <f>_xlfn.PERCENTOF(C189,_2024[[#Totals],[Pajamos]])</f>
        <v>3.871822217847257E-4</v>
      </c>
      <c r="F189" s="60">
        <f>_xlfn.PERCENTOF(D189,_2024[[#Totals],[Žiūrovų skaičius]])</f>
        <v>4.4240946465159362E-4</v>
      </c>
      <c r="G189" s="45">
        <v>45429</v>
      </c>
    </row>
    <row r="190" spans="1:7" x14ac:dyDescent="0.3">
      <c r="B190" t="s">
        <v>1170</v>
      </c>
      <c r="C190" s="19">
        <v>7585</v>
      </c>
      <c r="D190" s="12">
        <v>1692</v>
      </c>
      <c r="E190" s="60">
        <f>_xlfn.PERCENTOF(C190,_2024[[#Totals],[Pajamos]])</f>
        <v>3.2226238914047454E-4</v>
      </c>
      <c r="F190" s="60">
        <f>_xlfn.PERCENTOF(D190,_2024[[#Totals],[Žiūrovų skaičius]])</f>
        <v>4.6465351594692514E-4</v>
      </c>
      <c r="G190" s="45">
        <v>45548</v>
      </c>
    </row>
    <row r="191" spans="1:7" x14ac:dyDescent="0.3">
      <c r="B191" t="s">
        <v>1171</v>
      </c>
      <c r="C191" s="19">
        <v>7183</v>
      </c>
      <c r="D191" s="12">
        <v>1190</v>
      </c>
      <c r="E191" s="60">
        <f>_xlfn.PERCENTOF(C191,_2024[[#Totals],[Pajamos]])</f>
        <v>3.0518269495003673E-4</v>
      </c>
      <c r="F191" s="60">
        <f>_xlfn.PERCENTOF(D191,_2024[[#Totals],[Žiūrovų skaičius]])</f>
        <v>3.2679532149931497E-4</v>
      </c>
      <c r="G191" s="45">
        <v>45499</v>
      </c>
    </row>
    <row r="192" spans="1:7" x14ac:dyDescent="0.3">
      <c r="B192" t="s">
        <v>1172</v>
      </c>
      <c r="C192" s="19">
        <v>6916</v>
      </c>
      <c r="D192" s="12">
        <v>1097</v>
      </c>
      <c r="E192" s="60">
        <f>_xlfn.PERCENTOF(C192,_2024[[#Totals],[Pajamos]])</f>
        <v>2.9383871895788025E-4</v>
      </c>
      <c r="F192" s="60">
        <f>_xlfn.PERCENTOF(D192,_2024[[#Totals],[Žiūrovų skaičius]])</f>
        <v>3.0125585519726766E-4</v>
      </c>
      <c r="G192" s="45">
        <v>45415</v>
      </c>
    </row>
    <row r="193" spans="1:7" x14ac:dyDescent="0.3">
      <c r="B193" t="s">
        <v>1173</v>
      </c>
      <c r="C193" s="19">
        <v>6468</v>
      </c>
      <c r="D193" s="12">
        <v>1064</v>
      </c>
      <c r="E193" s="60">
        <f>_xlfn.PERCENTOF(C193,_2024[[#Totals],[Pajamos]])</f>
        <v>2.7480463189987994E-4</v>
      </c>
      <c r="F193" s="60">
        <f>_xlfn.PERCENTOF(D193,_2024[[#Totals],[Žiūrovų skaičius]])</f>
        <v>2.9219346392879924E-4</v>
      </c>
      <c r="G193" s="45">
        <v>45534</v>
      </c>
    </row>
    <row r="194" spans="1:7" x14ac:dyDescent="0.3">
      <c r="B194" t="s">
        <v>1174</v>
      </c>
      <c r="C194" s="19">
        <v>5711.4</v>
      </c>
      <c r="D194" s="12">
        <v>1097</v>
      </c>
      <c r="E194" s="60">
        <f>_xlfn.PERCENTOF(C194,_2024[[#Totals],[Pajamos]])</f>
        <v>2.4265911790862307E-4</v>
      </c>
      <c r="F194" s="60">
        <f>_xlfn.PERCENTOF(D194,_2024[[#Totals],[Žiūrovų skaičius]])</f>
        <v>3.0125585519726766E-4</v>
      </c>
      <c r="G194" s="45">
        <v>45387</v>
      </c>
    </row>
    <row r="195" spans="1:7" x14ac:dyDescent="0.3">
      <c r="B195" t="s">
        <v>1175</v>
      </c>
      <c r="C195" s="19">
        <v>4916</v>
      </c>
      <c r="D195" s="12">
        <v>743</v>
      </c>
      <c r="E195" s="60">
        <f>_xlfn.PERCENTOF(C195,_2024[[#Totals],[Pajamos]])</f>
        <v>2.0886511602037874E-4</v>
      </c>
      <c r="F195" s="60">
        <f>_xlfn.PERCENTOF(D195,_2024[[#Totals],[Žiūrovų skaičius]])</f>
        <v>2.040411124991521E-4</v>
      </c>
      <c r="G195" s="45">
        <v>45443</v>
      </c>
    </row>
    <row r="196" spans="1:7" x14ac:dyDescent="0.3">
      <c r="B196" t="s">
        <v>1176</v>
      </c>
      <c r="C196" s="19">
        <v>3888</v>
      </c>
      <c r="D196" s="12">
        <v>576</v>
      </c>
      <c r="E196" s="60">
        <f>_xlfn.PERCENTOF(C196,_2024[[#Totals],[Pajamos]])</f>
        <v>1.6518868411050295E-4</v>
      </c>
      <c r="F196" s="60">
        <f>_xlfn.PERCENTOF(D196,_2024[[#Totals],[Žiūrovų skaičius]])</f>
        <v>1.5817992032235748E-4</v>
      </c>
      <c r="G196" s="45">
        <v>45590</v>
      </c>
    </row>
    <row r="197" spans="1:7" x14ac:dyDescent="0.3">
      <c r="B197" t="s">
        <v>1177</v>
      </c>
      <c r="C197" s="19">
        <v>3053</v>
      </c>
      <c r="D197" s="12">
        <v>472</v>
      </c>
      <c r="E197" s="60">
        <f>_xlfn.PERCENTOF(C197,_2024[[#Totals],[Pajamos]])</f>
        <v>1.2971220488409608E-4</v>
      </c>
      <c r="F197" s="60">
        <f>_xlfn.PERCENTOF(D197,_2024[[#Totals],[Žiūrovų skaičius]])</f>
        <v>1.2961965693082073E-4</v>
      </c>
      <c r="G197" s="45">
        <v>45618</v>
      </c>
    </row>
    <row r="198" spans="1:7" x14ac:dyDescent="0.3">
      <c r="B198" t="s">
        <v>1178</v>
      </c>
      <c r="C198" s="19">
        <v>2124</v>
      </c>
      <c r="D198" s="12">
        <v>422</v>
      </c>
      <c r="E198" s="60">
        <f>_xlfn.PERCENTOF(C198,_2024[[#Totals],[Pajamos]])</f>
        <v>9.0241966319626617E-5</v>
      </c>
      <c r="F198" s="60">
        <f>_xlfn.PERCENTOF(D198,_2024[[#Totals],[Žiūrovų skaičius]])</f>
        <v>1.1588876106950497E-4</v>
      </c>
      <c r="G198" s="45">
        <v>45268</v>
      </c>
    </row>
    <row r="199" spans="1:7" x14ac:dyDescent="0.3">
      <c r="B199" t="s">
        <v>1179</v>
      </c>
      <c r="C199" s="19">
        <v>2017</v>
      </c>
      <c r="D199" s="12">
        <v>302</v>
      </c>
      <c r="E199" s="60">
        <f>_xlfn.PERCENTOF(C199,_2024[[#Totals],[Pajamos]])</f>
        <v>8.5695878562470277E-5</v>
      </c>
      <c r="F199" s="60">
        <f>_xlfn.PERCENTOF(D199,_2024[[#Totals],[Žiūrovų skaičius]])</f>
        <v>8.2934611002347163E-5</v>
      </c>
      <c r="G199" s="45">
        <v>45583</v>
      </c>
    </row>
    <row r="200" spans="1:7" x14ac:dyDescent="0.3">
      <c r="B200" t="s">
        <v>1180</v>
      </c>
      <c r="C200" s="19">
        <v>1663</v>
      </c>
      <c r="D200" s="12">
        <v>306</v>
      </c>
      <c r="E200" s="60">
        <f>_xlfn.PERCENTOF(C200,_2024[[#Totals],[Pajamos]])</f>
        <v>7.065555084253251E-5</v>
      </c>
      <c r="F200" s="60">
        <f>_xlfn.PERCENTOF(D200,_2024[[#Totals],[Žiūrovų skaičius]])</f>
        <v>8.4033082671252426E-5</v>
      </c>
      <c r="G200" s="45">
        <v>45485</v>
      </c>
    </row>
    <row r="201" spans="1:7" x14ac:dyDescent="0.3">
      <c r="B201" t="s">
        <v>1181</v>
      </c>
      <c r="C201" s="19">
        <v>232</v>
      </c>
      <c r="D201" s="12">
        <v>33</v>
      </c>
      <c r="E201" s="60">
        <f>_xlfn.PERCENTOF(C201,_2024[[#Totals],[Pajamos]])</f>
        <v>9.8569379407501769E-6</v>
      </c>
      <c r="F201" s="60">
        <f>_xlfn.PERCENTOF(D201,_2024[[#Totals],[Žiūrovų skaičius]])</f>
        <v>9.062391268468399E-6</v>
      </c>
      <c r="G201" s="45">
        <v>45275</v>
      </c>
    </row>
    <row r="202" spans="1:7" x14ac:dyDescent="0.3">
      <c r="A202" t="s">
        <v>1182</v>
      </c>
      <c r="B202">
        <f>COUNTA(B177:B201)</f>
        <v>25</v>
      </c>
      <c r="C202" s="19">
        <v>481003.4</v>
      </c>
      <c r="D202" s="12">
        <v>85949</v>
      </c>
      <c r="E202" s="60">
        <f>_xlfn.PERCENTOF(C202,_2024[[#Totals],[Pajamos]])</f>
        <v>2.043629596159411E-2</v>
      </c>
      <c r="F202" s="60">
        <f>_xlfn.PERCENTOF(D202,_2024[[#Totals],[Žiūrovų skaičius]])</f>
        <v>2.3603135367684557E-2</v>
      </c>
      <c r="G202" s="45">
        <v>45639</v>
      </c>
    </row>
    <row r="203" spans="1:7" x14ac:dyDescent="0.3">
      <c r="A203" t="s">
        <v>170</v>
      </c>
      <c r="B203" t="s">
        <v>1183</v>
      </c>
      <c r="C203" s="19">
        <v>75235.360000000001</v>
      </c>
      <c r="D203" s="12">
        <v>11786</v>
      </c>
      <c r="E203" s="60">
        <f>_xlfn.PERCENTOF(C203,_2024[[#Totals],[Pajamos]])</f>
        <v>3.1965098037499921E-3</v>
      </c>
      <c r="F203" s="60">
        <f>_xlfn.PERCENTOF(D203,_2024[[#Totals],[Žiūrovų skaičius]])</f>
        <v>3.2366467724293498E-3</v>
      </c>
      <c r="G203" s="45">
        <v>45303</v>
      </c>
    </row>
    <row r="204" spans="1:7" x14ac:dyDescent="0.3">
      <c r="B204" t="s">
        <v>1184</v>
      </c>
      <c r="C204" s="19">
        <v>69519.7</v>
      </c>
      <c r="D204" s="12">
        <v>10756</v>
      </c>
      <c r="E204" s="60">
        <f>_xlfn.PERCENTOF(C204,_2024[[#Totals],[Pajamos]])</f>
        <v>2.9536696920671123E-3</v>
      </c>
      <c r="F204" s="60">
        <f>_xlfn.PERCENTOF(D204,_2024[[#Totals],[Žiūrovų skaičius]])</f>
        <v>2.9537903176862453E-3</v>
      </c>
      <c r="G204" s="45">
        <v>45379</v>
      </c>
    </row>
    <row r="205" spans="1:7" x14ac:dyDescent="0.3">
      <c r="B205" t="s">
        <v>1185</v>
      </c>
      <c r="C205" s="19">
        <v>62669.279999999999</v>
      </c>
      <c r="D205" s="12">
        <v>10007</v>
      </c>
      <c r="E205" s="60">
        <f>_xlfn.PERCENTOF(C205,_2024[[#Totals],[Pajamos]])</f>
        <v>2.6626172575495524E-3</v>
      </c>
      <c r="F205" s="60">
        <f>_xlfn.PERCENTOF(D205,_2024[[#Totals],[Žiūrovų skaičius]])</f>
        <v>2.7481014976837351E-3</v>
      </c>
      <c r="G205" s="45">
        <v>45379</v>
      </c>
    </row>
    <row r="206" spans="1:7" x14ac:dyDescent="0.3">
      <c r="B206" t="s">
        <v>1186</v>
      </c>
      <c r="C206" s="19">
        <v>38543.89</v>
      </c>
      <c r="D206" s="12">
        <v>4118</v>
      </c>
      <c r="E206" s="60">
        <f>_xlfn.PERCENTOF(C206,_2024[[#Totals],[Pajamos]])</f>
        <v>1.6376066022633677E-3</v>
      </c>
      <c r="F206" s="60">
        <f>_xlfn.PERCENTOF(D206,_2024[[#Totals],[Žiūrovų skaičius]])</f>
        <v>1.1308765831379655E-3</v>
      </c>
      <c r="G206" s="45">
        <v>45379</v>
      </c>
    </row>
    <row r="207" spans="1:7" x14ac:dyDescent="0.3">
      <c r="B207" t="s">
        <v>1187</v>
      </c>
      <c r="C207" s="19">
        <v>26819.8</v>
      </c>
      <c r="D207" s="12">
        <v>1877</v>
      </c>
      <c r="E207" s="60">
        <f>_xlfn.PERCENTOF(C207,_2024[[#Totals],[Pajamos]])</f>
        <v>1.1394875180316016E-3</v>
      </c>
      <c r="F207" s="60">
        <f>_xlfn.PERCENTOF(D207,_2024[[#Totals],[Žiūrovų skaičius]])</f>
        <v>5.1545783063379339E-4</v>
      </c>
      <c r="G207" s="45">
        <v>45379</v>
      </c>
    </row>
    <row r="208" spans="1:7" x14ac:dyDescent="0.3">
      <c r="B208" t="s">
        <v>1188</v>
      </c>
      <c r="C208" s="19">
        <v>25076.97</v>
      </c>
      <c r="D208" s="12">
        <v>4211</v>
      </c>
      <c r="E208" s="60">
        <f>_xlfn.PERCENTOF(C208,_2024[[#Totals],[Pajamos]])</f>
        <v>1.0654402458278188E-3</v>
      </c>
      <c r="F208" s="60">
        <f>_xlfn.PERCENTOF(D208,_2024[[#Totals],[Žiūrovų skaičius]])</f>
        <v>1.1564160494400128E-3</v>
      </c>
      <c r="G208" s="45">
        <v>45345</v>
      </c>
    </row>
    <row r="209" spans="2:7" x14ac:dyDescent="0.3">
      <c r="B209" t="s">
        <v>1189</v>
      </c>
      <c r="C209" s="19">
        <v>22066.2</v>
      </c>
      <c r="D209" s="12">
        <v>2338</v>
      </c>
      <c r="E209" s="60">
        <f>_xlfn.PERCENTOF(C209,_2024[[#Totals],[Pajamos]])</f>
        <v>9.3752225856974806E-4</v>
      </c>
      <c r="F209" s="60">
        <f>_xlfn.PERCENTOF(D209,_2024[[#Totals],[Žiūrovų skaičius]])</f>
        <v>6.4205669047512467E-4</v>
      </c>
      <c r="G209" s="45">
        <v>45379</v>
      </c>
    </row>
    <row r="210" spans="2:7" x14ac:dyDescent="0.3">
      <c r="B210" t="s">
        <v>1190</v>
      </c>
      <c r="C210" s="19">
        <v>18233.52</v>
      </c>
      <c r="D210" s="12">
        <v>2866</v>
      </c>
      <c r="E210" s="60">
        <f>_xlfn.PERCENTOF(C210,_2024[[#Totals],[Pajamos]])</f>
        <v>7.7468394431649639E-4</v>
      </c>
      <c r="F210" s="60">
        <f>_xlfn.PERCENTOF(D210,_2024[[#Totals],[Žiūrovų skaičius]])</f>
        <v>7.8705495077061906E-4</v>
      </c>
      <c r="G210" s="45">
        <v>45331</v>
      </c>
    </row>
    <row r="211" spans="2:7" x14ac:dyDescent="0.3">
      <c r="B211" t="s">
        <v>1191</v>
      </c>
      <c r="C211" s="19">
        <v>14398.4</v>
      </c>
      <c r="D211" s="12">
        <v>2165</v>
      </c>
      <c r="E211" s="60">
        <f>_xlfn.PERCENTOF(C211,_2024[[#Totals],[Pajamos]])</f>
        <v>6.1174196226766091E-4</v>
      </c>
      <c r="F211" s="60">
        <f>_xlfn.PERCENTOF(D211,_2024[[#Totals],[Žiūrovų skaičius]])</f>
        <v>5.9454779079497221E-4</v>
      </c>
      <c r="G211" s="45">
        <v>45254</v>
      </c>
    </row>
    <row r="212" spans="2:7" x14ac:dyDescent="0.3">
      <c r="B212" t="s">
        <v>1192</v>
      </c>
      <c r="C212" s="19">
        <v>11191.26</v>
      </c>
      <c r="D212" s="12">
        <v>1779</v>
      </c>
      <c r="E212" s="60">
        <f>_xlfn.PERCENTOF(C212,_2024[[#Totals],[Pajamos]])</f>
        <v>4.7548084180517165E-4</v>
      </c>
      <c r="F212" s="60">
        <f>_xlfn.PERCENTOF(D212,_2024[[#Totals],[Žiūrovų skaičius]])</f>
        <v>4.8854527474561456E-4</v>
      </c>
      <c r="G212" s="45">
        <v>45191</v>
      </c>
    </row>
    <row r="213" spans="2:7" x14ac:dyDescent="0.3">
      <c r="B213" t="s">
        <v>1193</v>
      </c>
      <c r="C213" s="19">
        <v>9118.2000000000007</v>
      </c>
      <c r="D213" s="12">
        <v>1274</v>
      </c>
      <c r="E213" s="60">
        <f>_xlfn.PERCENTOF(C213,_2024[[#Totals],[Pajamos]])</f>
        <v>3.8740315315236322E-4</v>
      </c>
      <c r="F213" s="60">
        <f>_xlfn.PERCENTOF(D213,_2024[[#Totals],[Žiūrovų skaičius]])</f>
        <v>3.4986322654632544E-4</v>
      </c>
      <c r="G213" s="45">
        <v>45275</v>
      </c>
    </row>
    <row r="214" spans="2:7" x14ac:dyDescent="0.3">
      <c r="B214" t="s">
        <v>1194</v>
      </c>
      <c r="C214" s="19">
        <v>8059.06</v>
      </c>
      <c r="D214" s="12">
        <v>1487</v>
      </c>
      <c r="E214" s="60">
        <f>_xlfn.PERCENTOF(C214,_2024[[#Totals],[Pajamos]])</f>
        <v>3.4240368224475052E-4</v>
      </c>
      <c r="F214" s="60">
        <f>_xlfn.PERCENTOF(D214,_2024[[#Totals],[Žiūrovų skaičius]])</f>
        <v>4.0835684291553052E-4</v>
      </c>
      <c r="G214" s="45">
        <v>45429</v>
      </c>
    </row>
    <row r="215" spans="2:7" x14ac:dyDescent="0.3">
      <c r="B215" t="s">
        <v>1195</v>
      </c>
      <c r="C215" s="19">
        <v>7375.93</v>
      </c>
      <c r="D215" s="12">
        <v>667</v>
      </c>
      <c r="E215" s="60">
        <f>_xlfn.PERCENTOF(C215,_2024[[#Totals],[Pajamos]])</f>
        <v>3.133796735574028E-4</v>
      </c>
      <c r="F215" s="60">
        <f>_xlfn.PERCENTOF(D215,_2024[[#Totals],[Žiūrovų skaičius]])</f>
        <v>1.8317015078995216E-4</v>
      </c>
      <c r="G215" s="45">
        <v>45379</v>
      </c>
    </row>
    <row r="216" spans="2:7" x14ac:dyDescent="0.3">
      <c r="B216" t="s">
        <v>1196</v>
      </c>
      <c r="C216" s="19">
        <v>7374.17</v>
      </c>
      <c r="D216" s="12">
        <v>1472</v>
      </c>
      <c r="E216" s="60">
        <f>_xlfn.PERCENTOF(C216,_2024[[#Totals],[Pajamos]])</f>
        <v>3.133048967868178E-4</v>
      </c>
      <c r="F216" s="60">
        <f>_xlfn.PERCENTOF(D216,_2024[[#Totals],[Žiūrovų skaičius]])</f>
        <v>4.0423757415713584E-4</v>
      </c>
      <c r="G216" s="45">
        <v>45555</v>
      </c>
    </row>
    <row r="217" spans="2:7" x14ac:dyDescent="0.3">
      <c r="B217" t="s">
        <v>1197</v>
      </c>
      <c r="C217" s="19">
        <v>6823.75</v>
      </c>
      <c r="D217" s="12">
        <v>1235</v>
      </c>
      <c r="E217" s="60">
        <f>_xlfn.PERCENTOF(C217,_2024[[#Totals],[Pajamos]])</f>
        <v>2.8991931152238799E-4</v>
      </c>
      <c r="F217" s="60">
        <f>_xlfn.PERCENTOF(D217,_2024[[#Totals],[Žiūrovų skaičius]])</f>
        <v>3.3915312777449912E-4</v>
      </c>
      <c r="G217" s="45">
        <v>45379</v>
      </c>
    </row>
    <row r="218" spans="2:7" x14ac:dyDescent="0.3">
      <c r="B218" t="s">
        <v>1198</v>
      </c>
      <c r="C218" s="19">
        <v>4800.1000000000004</v>
      </c>
      <c r="D218" s="12">
        <v>814</v>
      </c>
      <c r="E218" s="60">
        <f>_xlfn.PERCENTOF(C218,_2024[[#Totals],[Pajamos]])</f>
        <v>2.0394089573015054E-4</v>
      </c>
      <c r="F218" s="60">
        <f>_xlfn.PERCENTOF(D218,_2024[[#Totals],[Žiūrovų skaičius]])</f>
        <v>2.2353898462222049E-4</v>
      </c>
      <c r="G218" s="45">
        <v>45583</v>
      </c>
    </row>
    <row r="219" spans="2:7" x14ac:dyDescent="0.3">
      <c r="B219" t="s">
        <v>1199</v>
      </c>
      <c r="C219" s="19">
        <v>3940.7</v>
      </c>
      <c r="D219" s="12">
        <v>611</v>
      </c>
      <c r="E219" s="60">
        <f>_xlfn.PERCENTOF(C219,_2024[[#Totals],[Pajamos]])</f>
        <v>1.6742773854790612E-4</v>
      </c>
      <c r="F219" s="60">
        <f>_xlfn.PERCENTOF(D219,_2024[[#Totals],[Žiūrovų skaičius]])</f>
        <v>1.6779154742527854E-4</v>
      </c>
      <c r="G219" s="45">
        <v>45639</v>
      </c>
    </row>
    <row r="220" spans="2:7" x14ac:dyDescent="0.3">
      <c r="B220" t="s">
        <v>1200</v>
      </c>
      <c r="C220" s="19">
        <v>3748.44</v>
      </c>
      <c r="D220" s="12">
        <v>643</v>
      </c>
      <c r="E220" s="60">
        <f>_xlfn.PERCENTOF(C220,_2024[[#Totals],[Pajamos]])</f>
        <v>1.5925922609752411E-4</v>
      </c>
      <c r="F220" s="60">
        <f>_xlfn.PERCENTOF(D220,_2024[[#Totals],[Žiūrovų skaičius]])</f>
        <v>1.7657932077652061E-4</v>
      </c>
      <c r="G220" s="45">
        <v>45379</v>
      </c>
    </row>
    <row r="221" spans="2:7" x14ac:dyDescent="0.3">
      <c r="B221" t="s">
        <v>1201</v>
      </c>
      <c r="C221" s="19">
        <v>3588.33</v>
      </c>
      <c r="D221" s="12">
        <v>643</v>
      </c>
      <c r="E221" s="60">
        <f>_xlfn.PERCENTOF(C221,_2024[[#Totals],[Pajamos]])</f>
        <v>1.5245666431436242E-4</v>
      </c>
      <c r="F221" s="60">
        <f>_xlfn.PERCENTOF(D221,_2024[[#Totals],[Žiūrovų skaičius]])</f>
        <v>1.7657932077652061E-4</v>
      </c>
      <c r="G221" s="45">
        <v>45379</v>
      </c>
    </row>
    <row r="222" spans="2:7" x14ac:dyDescent="0.3">
      <c r="B222" t="s">
        <v>1202</v>
      </c>
      <c r="C222" s="19">
        <v>3577.5</v>
      </c>
      <c r="D222" s="12">
        <v>874</v>
      </c>
      <c r="E222" s="60">
        <f>_xlfn.PERCENTOF(C222,_2024[[#Totals],[Pajamos]])</f>
        <v>1.5199653225445584E-4</v>
      </c>
      <c r="F222" s="60">
        <f>_xlfn.PERCENTOF(D222,_2024[[#Totals],[Žiūrovų skaičius]])</f>
        <v>2.4001605965579938E-4</v>
      </c>
      <c r="G222" s="45">
        <v>45282</v>
      </c>
    </row>
    <row r="223" spans="2:7" x14ac:dyDescent="0.3">
      <c r="B223" t="s">
        <v>1203</v>
      </c>
      <c r="C223" s="19">
        <v>3549.7</v>
      </c>
      <c r="D223" s="12">
        <v>510</v>
      </c>
      <c r="E223" s="60">
        <f>_xlfn.PERCENTOF(C223,_2024[[#Totals],[Pajamos]])</f>
        <v>1.5081539917362457E-4</v>
      </c>
      <c r="F223" s="60">
        <f>_xlfn.PERCENTOF(D223,_2024[[#Totals],[Žiūrovų skaičius]])</f>
        <v>1.400551377854207E-4</v>
      </c>
      <c r="G223" s="45">
        <v>45379</v>
      </c>
    </row>
    <row r="224" spans="2:7" x14ac:dyDescent="0.3">
      <c r="B224" t="s">
        <v>1204</v>
      </c>
      <c r="C224" s="19">
        <v>3373</v>
      </c>
      <c r="D224" s="12">
        <v>262</v>
      </c>
      <c r="E224" s="60">
        <f>_xlfn.PERCENTOF(C224,_2024[[#Totals],[Pajamos]])</f>
        <v>1.4330798135409631E-4</v>
      </c>
      <c r="F224" s="60">
        <f>_xlfn.PERCENTOF(D224,_2024[[#Totals],[Žiūrovų skaičius]])</f>
        <v>7.194989431329456E-5</v>
      </c>
      <c r="G224" s="45">
        <v>45667</v>
      </c>
    </row>
    <row r="225" spans="2:7" x14ac:dyDescent="0.3">
      <c r="B225" t="s">
        <v>1205</v>
      </c>
      <c r="C225" s="19">
        <v>3142.4</v>
      </c>
      <c r="D225" s="12">
        <v>582</v>
      </c>
      <c r="E225" s="60">
        <f>_xlfn.PERCENTOF(C225,_2024[[#Totals],[Pajamos]])</f>
        <v>1.335105249354024E-4</v>
      </c>
      <c r="F225" s="60">
        <f>_xlfn.PERCENTOF(D225,_2024[[#Totals],[Žiūrovų skaičius]])</f>
        <v>1.5982762782571538E-4</v>
      </c>
      <c r="G225" s="45">
        <v>45379</v>
      </c>
    </row>
    <row r="226" spans="2:7" x14ac:dyDescent="0.3">
      <c r="B226" t="s">
        <v>1206</v>
      </c>
      <c r="C226" s="19">
        <v>2982.1</v>
      </c>
      <c r="D226" s="12">
        <v>510</v>
      </c>
      <c r="E226" s="60">
        <f>_xlfn.PERCENTOF(C226,_2024[[#Totals],[Pajamos]])</f>
        <v>1.2669989065996164E-4</v>
      </c>
      <c r="F226" s="60">
        <f>_xlfn.PERCENTOF(D226,_2024[[#Totals],[Žiūrovų skaičius]])</f>
        <v>1.400551377854207E-4</v>
      </c>
      <c r="G226" s="45">
        <v>45379</v>
      </c>
    </row>
    <row r="227" spans="2:7" x14ac:dyDescent="0.3">
      <c r="B227" t="s">
        <v>1207</v>
      </c>
      <c r="C227" s="19">
        <v>2648.88</v>
      </c>
      <c r="D227" s="12">
        <v>669</v>
      </c>
      <c r="E227" s="60">
        <f>_xlfn.PERCENTOF(C227,_2024[[#Totals],[Pajamos]])</f>
        <v>1.1254243867454452E-4</v>
      </c>
      <c r="F227" s="60">
        <f>_xlfn.PERCENTOF(D227,_2024[[#Totals],[Žiūrovų skaičius]])</f>
        <v>1.8371938662440479E-4</v>
      </c>
      <c r="G227" s="45">
        <v>44834</v>
      </c>
    </row>
    <row r="228" spans="2:7" x14ac:dyDescent="0.3">
      <c r="B228" t="s">
        <v>1208</v>
      </c>
      <c r="C228" s="19">
        <v>2619.8000000000002</v>
      </c>
      <c r="D228" s="12">
        <v>455</v>
      </c>
      <c r="E228" s="60">
        <f>_xlfn.PERCENTOF(C228,_2024[[#Totals],[Pajamos]])</f>
        <v>1.1130692248783325E-4</v>
      </c>
      <c r="F228" s="60">
        <f>_xlfn.PERCENTOF(D228,_2024[[#Totals],[Žiūrovų skaičius]])</f>
        <v>1.2495115233797336E-4</v>
      </c>
      <c r="G228" s="45">
        <v>45379</v>
      </c>
    </row>
    <row r="229" spans="2:7" x14ac:dyDescent="0.3">
      <c r="B229" t="s">
        <v>1209</v>
      </c>
      <c r="C229" s="19">
        <v>1352.04</v>
      </c>
      <c r="D229" s="12">
        <v>326</v>
      </c>
      <c r="E229" s="60">
        <f>_xlfn.PERCENTOF(C229,_2024[[#Totals],[Pajamos]])</f>
        <v>5.7443855057809779E-5</v>
      </c>
      <c r="F229" s="60">
        <f>_xlfn.PERCENTOF(D229,_2024[[#Totals],[Žiūrovų skaičius]])</f>
        <v>8.9525441015778727E-5</v>
      </c>
      <c r="G229" s="45">
        <v>44967</v>
      </c>
    </row>
    <row r="230" spans="2:7" x14ac:dyDescent="0.3">
      <c r="B230" t="s">
        <v>1210</v>
      </c>
      <c r="C230" s="19">
        <v>1121.3</v>
      </c>
      <c r="D230" s="12">
        <v>206</v>
      </c>
      <c r="E230" s="60">
        <f>_xlfn.PERCENTOF(C230,_2024[[#Totals],[Pajamos]])</f>
        <v>4.7640450486910224E-5</v>
      </c>
      <c r="F230" s="60">
        <f>_xlfn.PERCENTOF(D230,_2024[[#Totals],[Žiūrovų skaičius]])</f>
        <v>5.6571290948620913E-5</v>
      </c>
      <c r="G230" s="45">
        <v>45379</v>
      </c>
    </row>
    <row r="231" spans="2:7" x14ac:dyDescent="0.3">
      <c r="B231" t="s">
        <v>1211</v>
      </c>
      <c r="C231" s="19">
        <v>1065</v>
      </c>
      <c r="D231" s="12">
        <v>211</v>
      </c>
      <c r="E231" s="60">
        <f>_xlfn.PERCENTOF(C231,_2024[[#Totals],[Pajamos]])</f>
        <v>4.5248443564219559E-5</v>
      </c>
      <c r="F231" s="60">
        <f>_xlfn.PERCENTOF(D231,_2024[[#Totals],[Žiūrovų skaičius]])</f>
        <v>5.7944380534752485E-5</v>
      </c>
      <c r="G231" s="45">
        <v>45597</v>
      </c>
    </row>
    <row r="232" spans="2:7" x14ac:dyDescent="0.3">
      <c r="B232" t="s">
        <v>1212</v>
      </c>
      <c r="C232" s="19">
        <v>536.29999999999995</v>
      </c>
      <c r="D232" s="12">
        <v>99</v>
      </c>
      <c r="E232" s="60">
        <f>_xlfn.PERCENTOF(C232,_2024[[#Totals],[Pajamos]])</f>
        <v>2.278567162769103E-5</v>
      </c>
      <c r="F232" s="60">
        <f>_xlfn.PERCENTOF(D232,_2024[[#Totals],[Žiūrovų skaičius]])</f>
        <v>2.7187173805405194E-5</v>
      </c>
      <c r="G232" s="45">
        <v>45379</v>
      </c>
    </row>
    <row r="233" spans="2:7" x14ac:dyDescent="0.3">
      <c r="B233" t="s">
        <v>1213</v>
      </c>
      <c r="C233" s="19">
        <v>420</v>
      </c>
      <c r="D233" s="12">
        <v>105</v>
      </c>
      <c r="E233" s="60">
        <f>_xlfn.PERCENTOF(C233,_2024[[#Totals],[Pajamos]])</f>
        <v>1.784445661687532E-5</v>
      </c>
      <c r="F233" s="60">
        <f>_xlfn.PERCENTOF(D233,_2024[[#Totals],[Žiūrovų skaičius]])</f>
        <v>2.8834881308763085E-5</v>
      </c>
      <c r="G233" s="45">
        <v>45012</v>
      </c>
    </row>
    <row r="234" spans="2:7" x14ac:dyDescent="0.3">
      <c r="B234" t="s">
        <v>1214</v>
      </c>
      <c r="C234" s="19">
        <v>400</v>
      </c>
      <c r="D234" s="12">
        <v>80</v>
      </c>
      <c r="E234" s="60">
        <f>_xlfn.PERCENTOF(C234,_2024[[#Totals],[Pajamos]])</f>
        <v>1.6994720587500304E-5</v>
      </c>
      <c r="F234" s="60">
        <f>_xlfn.PERCENTOF(D234,_2024[[#Totals],[Žiūrovų skaičius]])</f>
        <v>2.1969433378105208E-5</v>
      </c>
      <c r="G234" s="45">
        <v>44655</v>
      </c>
    </row>
    <row r="235" spans="2:7" x14ac:dyDescent="0.3">
      <c r="B235" t="s">
        <v>1215</v>
      </c>
      <c r="C235" s="19">
        <v>372</v>
      </c>
      <c r="D235" s="12">
        <v>93</v>
      </c>
      <c r="E235" s="60">
        <f>_xlfn.PERCENTOF(C235,_2024[[#Totals],[Pajamos]])</f>
        <v>1.5805090146375284E-5</v>
      </c>
      <c r="F235" s="60">
        <f>_xlfn.PERCENTOF(D235,_2024[[#Totals],[Žiūrovų skaičius]])</f>
        <v>2.5539466302047303E-5</v>
      </c>
      <c r="G235" s="45">
        <v>44316</v>
      </c>
    </row>
    <row r="236" spans="2:7" x14ac:dyDescent="0.3">
      <c r="B236" t="s">
        <v>1216</v>
      </c>
      <c r="C236" s="19">
        <v>340</v>
      </c>
      <c r="D236" s="12">
        <v>126</v>
      </c>
      <c r="E236" s="60">
        <f>_xlfn.PERCENTOF(C236,_2024[[#Totals],[Pajamos]])</f>
        <v>1.4445512499375259E-5</v>
      </c>
      <c r="F236" s="60">
        <f>_xlfn.PERCENTOF(D236,_2024[[#Totals],[Žiūrovų skaičius]])</f>
        <v>3.4601857570515701E-5</v>
      </c>
      <c r="G236" s="45">
        <v>45012</v>
      </c>
    </row>
    <row r="237" spans="2:7" x14ac:dyDescent="0.3">
      <c r="B237" t="s">
        <v>1217</v>
      </c>
      <c r="C237" s="19">
        <v>296.7</v>
      </c>
      <c r="D237" s="12">
        <v>71</v>
      </c>
      <c r="E237" s="60">
        <f>_xlfn.PERCENTOF(C237,_2024[[#Totals],[Pajamos]])</f>
        <v>1.2605833995778351E-5</v>
      </c>
      <c r="F237" s="60">
        <f>_xlfn.PERCENTOF(D237,_2024[[#Totals],[Žiūrovų skaičius]])</f>
        <v>1.9497872123068373E-5</v>
      </c>
      <c r="G237" s="45">
        <v>45379</v>
      </c>
    </row>
    <row r="238" spans="2:7" x14ac:dyDescent="0.3">
      <c r="B238" t="s">
        <v>1218</v>
      </c>
      <c r="C238" s="19">
        <v>270</v>
      </c>
      <c r="D238" s="12">
        <v>54</v>
      </c>
      <c r="E238" s="60">
        <f>_xlfn.PERCENTOF(C238,_2024[[#Totals],[Pajamos]])</f>
        <v>1.1471436396562705E-5</v>
      </c>
      <c r="F238" s="60">
        <f>_xlfn.PERCENTOF(D238,_2024[[#Totals],[Žiūrovų skaičius]])</f>
        <v>1.4829367530221016E-5</v>
      </c>
      <c r="G238" s="45">
        <v>44316</v>
      </c>
    </row>
    <row r="239" spans="2:7" x14ac:dyDescent="0.3">
      <c r="B239" t="s">
        <v>1219</v>
      </c>
      <c r="C239" s="19">
        <v>239</v>
      </c>
      <c r="D239" s="12">
        <v>16</v>
      </c>
      <c r="E239" s="60">
        <f>_xlfn.PERCENTOF(C239,_2024[[#Totals],[Pajamos]])</f>
        <v>1.0154345551031431E-5</v>
      </c>
      <c r="F239" s="60">
        <f>_xlfn.PERCENTOF(D239,_2024[[#Totals],[Žiūrovų skaičius]])</f>
        <v>4.3938866756210416E-6</v>
      </c>
      <c r="G239" s="45">
        <v>44655</v>
      </c>
    </row>
    <row r="240" spans="2:7" x14ac:dyDescent="0.3">
      <c r="B240" t="s">
        <v>1220</v>
      </c>
      <c r="C240" s="19">
        <v>208</v>
      </c>
      <c r="D240" s="12">
        <v>33</v>
      </c>
      <c r="E240" s="60">
        <f>_xlfn.PERCENTOF(C240,_2024[[#Totals],[Pajamos]])</f>
        <v>8.8372547055001573E-6</v>
      </c>
      <c r="F240" s="60">
        <f>_xlfn.PERCENTOF(D240,_2024[[#Totals],[Žiūrovų skaičius]])</f>
        <v>9.062391268468399E-6</v>
      </c>
      <c r="G240" s="45">
        <v>45012</v>
      </c>
    </row>
    <row r="241" spans="1:7" x14ac:dyDescent="0.3">
      <c r="B241" t="s">
        <v>1221</v>
      </c>
      <c r="C241" s="19">
        <v>204</v>
      </c>
      <c r="D241" s="12">
        <v>58</v>
      </c>
      <c r="E241" s="60">
        <f>_xlfn.PERCENTOF(C241,_2024[[#Totals],[Pajamos]])</f>
        <v>8.6673074996251554E-6</v>
      </c>
      <c r="F241" s="60">
        <f>_xlfn.PERCENTOF(D241,_2024[[#Totals],[Žiūrovų skaičius]])</f>
        <v>1.5927839199126275E-5</v>
      </c>
      <c r="G241" s="45">
        <v>43987</v>
      </c>
    </row>
    <row r="242" spans="1:7" x14ac:dyDescent="0.3">
      <c r="B242" t="s">
        <v>1222</v>
      </c>
      <c r="C242" s="19">
        <v>203.4</v>
      </c>
      <c r="D242" s="12">
        <v>34</v>
      </c>
      <c r="E242" s="60">
        <f>_xlfn.PERCENTOF(C242,_2024[[#Totals],[Pajamos]])</f>
        <v>8.6418154187439057E-6</v>
      </c>
      <c r="F242" s="60">
        <f>_xlfn.PERCENTOF(D242,_2024[[#Totals],[Žiūrovų skaičius]])</f>
        <v>9.337009185694713E-6</v>
      </c>
      <c r="G242" s="45">
        <v>44655</v>
      </c>
    </row>
    <row r="243" spans="1:7" x14ac:dyDescent="0.3">
      <c r="B243" t="s">
        <v>1223</v>
      </c>
      <c r="C243" s="19">
        <v>100</v>
      </c>
      <c r="D243" s="12">
        <v>20</v>
      </c>
      <c r="E243" s="60">
        <f>_xlfn.PERCENTOF(C243,_2024[[#Totals],[Pajamos]])</f>
        <v>4.2486801468750759E-6</v>
      </c>
      <c r="F243" s="60">
        <f>_xlfn.PERCENTOF(D243,_2024[[#Totals],[Žiūrovų skaičius]])</f>
        <v>5.492358344526302E-6</v>
      </c>
      <c r="G243" s="45">
        <v>44316</v>
      </c>
    </row>
    <row r="244" spans="1:7" x14ac:dyDescent="0.3">
      <c r="B244" t="s">
        <v>1224</v>
      </c>
      <c r="C244" s="19">
        <v>99</v>
      </c>
      <c r="D244" s="12">
        <v>18</v>
      </c>
      <c r="E244" s="60">
        <f>_xlfn.PERCENTOF(C244,_2024[[#Totals],[Pajamos]])</f>
        <v>4.2061933454063255E-6</v>
      </c>
      <c r="F244" s="60">
        <f>_xlfn.PERCENTOF(D244,_2024[[#Totals],[Žiūrovų skaičius]])</f>
        <v>4.9431225100736714E-6</v>
      </c>
      <c r="G244" s="45">
        <v>43987</v>
      </c>
    </row>
    <row r="245" spans="1:7" x14ac:dyDescent="0.3">
      <c r="B245" t="s">
        <v>1225</v>
      </c>
      <c r="C245" s="19">
        <v>95</v>
      </c>
      <c r="D245" s="12">
        <v>16</v>
      </c>
      <c r="E245" s="60">
        <f>_xlfn.PERCENTOF(C245,_2024[[#Totals],[Pajamos]])</f>
        <v>4.0362461395313219E-6</v>
      </c>
      <c r="F245" s="60">
        <f>_xlfn.PERCENTOF(D245,_2024[[#Totals],[Žiūrovų skaičius]])</f>
        <v>4.3938866756210416E-6</v>
      </c>
      <c r="G245" s="45">
        <v>45012</v>
      </c>
    </row>
    <row r="246" spans="1:7" x14ac:dyDescent="0.3">
      <c r="B246" t="s">
        <v>1226</v>
      </c>
      <c r="C246" s="19">
        <v>68</v>
      </c>
      <c r="D246" s="12">
        <v>14</v>
      </c>
      <c r="E246" s="60">
        <f>_xlfn.PERCENTOF(C246,_2024[[#Totals],[Pajamos]])</f>
        <v>2.8891024998750518E-6</v>
      </c>
      <c r="F246" s="60">
        <f>_xlfn.PERCENTOF(D246,_2024[[#Totals],[Žiūrovų skaičius]])</f>
        <v>3.844650841168411E-6</v>
      </c>
      <c r="G246" s="45">
        <v>45012</v>
      </c>
    </row>
    <row r="247" spans="1:7" x14ac:dyDescent="0.3">
      <c r="B247" t="s">
        <v>1227</v>
      </c>
      <c r="C247" s="19">
        <v>64</v>
      </c>
      <c r="D247" s="12">
        <v>13</v>
      </c>
      <c r="E247" s="60">
        <f>_xlfn.PERCENTOF(C247,_2024[[#Totals],[Pajamos]])</f>
        <v>2.7191552940000487E-6</v>
      </c>
      <c r="F247" s="60">
        <f>_xlfn.PERCENTOF(D247,_2024[[#Totals],[Žiūrovų skaičius]])</f>
        <v>3.5700329239420961E-6</v>
      </c>
    </row>
    <row r="248" spans="1:7" x14ac:dyDescent="0.3">
      <c r="B248" t="s">
        <v>1228</v>
      </c>
      <c r="C248" s="19">
        <v>57</v>
      </c>
      <c r="D248" s="12">
        <v>10</v>
      </c>
      <c r="E248" s="60">
        <f>_xlfn.PERCENTOF(C248,_2024[[#Totals],[Pajamos]])</f>
        <v>2.4217476837187933E-6</v>
      </c>
      <c r="F248" s="60">
        <f>_xlfn.PERCENTOF(D248,_2024[[#Totals],[Žiūrovų skaičius]])</f>
        <v>2.746179172263151E-6</v>
      </c>
      <c r="G248" s="45">
        <v>45012</v>
      </c>
    </row>
    <row r="249" spans="1:7" x14ac:dyDescent="0.3">
      <c r="B249" t="s">
        <v>1229</v>
      </c>
      <c r="C249" s="19">
        <v>44.4</v>
      </c>
      <c r="D249" s="12">
        <v>6</v>
      </c>
      <c r="E249" s="60">
        <f>_xlfn.PERCENTOF(C249,_2024[[#Totals],[Pajamos]])</f>
        <v>1.8864139852125338E-6</v>
      </c>
      <c r="F249" s="60">
        <f>_xlfn.PERCENTOF(D249,_2024[[#Totals],[Žiūrovų skaičius]])</f>
        <v>1.6477075033578906E-6</v>
      </c>
      <c r="G249" s="45">
        <v>44659</v>
      </c>
    </row>
    <row r="250" spans="1:7" x14ac:dyDescent="0.3">
      <c r="B250" t="s">
        <v>1230</v>
      </c>
      <c r="C250" s="19">
        <v>40</v>
      </c>
      <c r="D250" s="12">
        <v>8</v>
      </c>
      <c r="E250" s="60">
        <f>_xlfn.PERCENTOF(C250,_2024[[#Totals],[Pajamos]])</f>
        <v>1.6994720587500304E-6</v>
      </c>
      <c r="F250" s="60">
        <f>_xlfn.PERCENTOF(D250,_2024[[#Totals],[Žiūrovų skaičius]])</f>
        <v>2.1969433378105208E-6</v>
      </c>
      <c r="G250" s="45">
        <v>44655</v>
      </c>
    </row>
    <row r="251" spans="1:7" x14ac:dyDescent="0.3">
      <c r="A251" t="s">
        <v>1231</v>
      </c>
      <c r="B251">
        <f>COUNTA(B203:B250)</f>
        <v>48</v>
      </c>
      <c r="C251" s="19">
        <v>448071.5799999999</v>
      </c>
      <c r="D251" s="12">
        <v>66228</v>
      </c>
      <c r="E251" s="60">
        <f>_xlfn.PERCENTOF(C251,_2024[[#Totals],[Pajamos]])</f>
        <v>1.9037128263249468E-2</v>
      </c>
      <c r="F251" s="60">
        <f>_xlfn.PERCENTOF(D251,_2024[[#Totals],[Žiūrovų skaičius]])</f>
        <v>1.8187395422064396E-2</v>
      </c>
      <c r="G251" s="45">
        <v>45667</v>
      </c>
    </row>
    <row r="252" spans="1:7" x14ac:dyDescent="0.3">
      <c r="A252" t="s">
        <v>71</v>
      </c>
      <c r="B252" t="s">
        <v>1232</v>
      </c>
      <c r="C252" s="19">
        <v>292423.93</v>
      </c>
      <c r="D252" s="12">
        <v>42681</v>
      </c>
      <c r="E252" s="60">
        <f>_xlfn.PERCENTOF(C252,_2024[[#Totals],[Pajamos]])</f>
        <v>1.242415745862187E-2</v>
      </c>
      <c r="F252" s="60">
        <f>_xlfn.PERCENTOF(D252,_2024[[#Totals],[Žiūrovų skaičius]])</f>
        <v>1.1720967325136354E-2</v>
      </c>
      <c r="G252" s="45">
        <v>45555</v>
      </c>
    </row>
    <row r="253" spans="1:7" x14ac:dyDescent="0.3">
      <c r="A253" t="s">
        <v>1233</v>
      </c>
      <c r="B253">
        <f>COUNTA(B252)</f>
        <v>1</v>
      </c>
      <c r="C253" s="19">
        <v>292423.93</v>
      </c>
      <c r="D253" s="12">
        <v>42681</v>
      </c>
      <c r="E253" s="60">
        <f>_xlfn.PERCENTOF(C253,_2024[[#Totals],[Pajamos]])</f>
        <v>1.242415745862187E-2</v>
      </c>
      <c r="F253" s="60">
        <f>_xlfn.PERCENTOF(D253,_2024[[#Totals],[Žiūrovų skaičius]])</f>
        <v>1.1720967325136354E-2</v>
      </c>
      <c r="G253" s="45">
        <v>45555</v>
      </c>
    </row>
    <row r="254" spans="1:7" x14ac:dyDescent="0.3">
      <c r="A254" t="s">
        <v>246</v>
      </c>
      <c r="B254" t="s">
        <v>1234</v>
      </c>
      <c r="C254" s="19">
        <v>38616.21</v>
      </c>
      <c r="D254" s="12">
        <v>6032</v>
      </c>
      <c r="E254" s="60">
        <f>_xlfn.PERCENTOF(C254,_2024[[#Totals],[Pajamos]])</f>
        <v>1.6406792477455879E-3</v>
      </c>
      <c r="F254" s="60">
        <f>_xlfn.PERCENTOF(D254,_2024[[#Totals],[Žiūrovų skaičius]])</f>
        <v>1.6564952767091326E-3</v>
      </c>
      <c r="G254" s="45">
        <v>45282</v>
      </c>
    </row>
    <row r="255" spans="1:7" x14ac:dyDescent="0.3">
      <c r="B255" t="s">
        <v>1235</v>
      </c>
      <c r="C255" s="19">
        <v>30029</v>
      </c>
      <c r="D255" s="12">
        <v>4123</v>
      </c>
      <c r="E255" s="60">
        <f>_xlfn.PERCENTOF(C255,_2024[[#Totals],[Pajamos]])</f>
        <v>1.2758361613051166E-3</v>
      </c>
      <c r="F255" s="60">
        <f>_xlfn.PERCENTOF(D255,_2024[[#Totals],[Žiūrovų skaičius]])</f>
        <v>1.1322496727240972E-3</v>
      </c>
      <c r="G255" s="45">
        <v>45653</v>
      </c>
    </row>
    <row r="256" spans="1:7" x14ac:dyDescent="0.3">
      <c r="B256" t="s">
        <v>1236</v>
      </c>
      <c r="C256" s="19">
        <v>20081.400000000001</v>
      </c>
      <c r="D256" s="12">
        <v>3342</v>
      </c>
      <c r="E256" s="60">
        <f>_xlfn.PERCENTOF(C256,_2024[[#Totals],[Pajamos]])</f>
        <v>8.5319445501457153E-4</v>
      </c>
      <c r="F256" s="60">
        <f>_xlfn.PERCENTOF(D256,_2024[[#Totals],[Žiūrovų skaičius]])</f>
        <v>9.1777307937034502E-4</v>
      </c>
      <c r="G256" s="45">
        <v>45401</v>
      </c>
    </row>
    <row r="257" spans="2:7" x14ac:dyDescent="0.3">
      <c r="B257" t="s">
        <v>1237</v>
      </c>
      <c r="C257" s="19">
        <v>12422.9</v>
      </c>
      <c r="D257" s="12">
        <v>1984</v>
      </c>
      <c r="E257" s="60">
        <f>_xlfn.PERCENTOF(C257,_2024[[#Totals],[Pajamos]])</f>
        <v>5.2780928596614385E-4</v>
      </c>
      <c r="F257" s="60">
        <f>_xlfn.PERCENTOF(D257,_2024[[#Totals],[Žiūrovų skaičius]])</f>
        <v>5.4484194777700912E-4</v>
      </c>
      <c r="G257" s="45">
        <v>45597</v>
      </c>
    </row>
    <row r="258" spans="2:7" x14ac:dyDescent="0.3">
      <c r="B258" t="s">
        <v>1238</v>
      </c>
      <c r="C258" s="19">
        <v>11199</v>
      </c>
      <c r="D258" s="12">
        <v>2090</v>
      </c>
      <c r="E258" s="60">
        <f>_xlfn.PERCENTOF(C258,_2024[[#Totals],[Pajamos]])</f>
        <v>4.7580968964853977E-4</v>
      </c>
      <c r="F258" s="60">
        <f>_xlfn.PERCENTOF(D258,_2024[[#Totals],[Žiūrovų skaičius]])</f>
        <v>5.7395144700299859E-4</v>
      </c>
      <c r="G258" s="45">
        <v>45331</v>
      </c>
    </row>
    <row r="259" spans="2:7" x14ac:dyDescent="0.3">
      <c r="B259" t="s">
        <v>1239</v>
      </c>
      <c r="C259" s="19">
        <v>10278.94</v>
      </c>
      <c r="D259" s="12">
        <v>1795</v>
      </c>
      <c r="E259" s="60">
        <f>_xlfn.PERCENTOF(C259,_2024[[#Totals],[Pajamos]])</f>
        <v>4.3671928308920097E-4</v>
      </c>
      <c r="F259" s="60">
        <f>_xlfn.PERCENTOF(D259,_2024[[#Totals],[Žiūrovų skaičius]])</f>
        <v>4.9293916142123561E-4</v>
      </c>
      <c r="G259" s="45">
        <v>45618</v>
      </c>
    </row>
    <row r="260" spans="2:7" x14ac:dyDescent="0.3">
      <c r="B260" t="s">
        <v>1240</v>
      </c>
      <c r="C260" s="19">
        <v>8407.4</v>
      </c>
      <c r="D260" s="12">
        <v>1542</v>
      </c>
      <c r="E260" s="60">
        <f>_xlfn.PERCENTOF(C260,_2024[[#Totals],[Pajamos]])</f>
        <v>3.5720353466837511E-4</v>
      </c>
      <c r="F260" s="60">
        <f>_xlfn.PERCENTOF(D260,_2024[[#Totals],[Žiūrovų skaičius]])</f>
        <v>4.2346082836297789E-4</v>
      </c>
      <c r="G260" s="45">
        <v>45303</v>
      </c>
    </row>
    <row r="261" spans="2:7" x14ac:dyDescent="0.3">
      <c r="B261" t="s">
        <v>1241</v>
      </c>
      <c r="C261" s="19">
        <v>8064.7</v>
      </c>
      <c r="D261" s="12">
        <v>1565</v>
      </c>
      <c r="E261" s="60">
        <f>_xlfn.PERCENTOF(C261,_2024[[#Totals],[Pajamos]])</f>
        <v>3.4264330780503423E-4</v>
      </c>
      <c r="F261" s="60">
        <f>_xlfn.PERCENTOF(D261,_2024[[#Totals],[Žiūrovų skaičius]])</f>
        <v>4.2977704045918315E-4</v>
      </c>
      <c r="G261" s="45">
        <v>45317</v>
      </c>
    </row>
    <row r="262" spans="2:7" x14ac:dyDescent="0.3">
      <c r="B262" t="s">
        <v>1242</v>
      </c>
      <c r="C262" s="19">
        <v>6704</v>
      </c>
      <c r="D262" s="12">
        <v>1248</v>
      </c>
      <c r="E262" s="60">
        <f>_xlfn.PERCENTOF(C262,_2024[[#Totals],[Pajamos]])</f>
        <v>2.848315170465051E-4</v>
      </c>
      <c r="F262" s="60">
        <f>_xlfn.PERCENTOF(D262,_2024[[#Totals],[Žiūrovų skaičius]])</f>
        <v>3.4272316069844123E-4</v>
      </c>
      <c r="G262" s="45">
        <v>45590</v>
      </c>
    </row>
    <row r="263" spans="2:7" x14ac:dyDescent="0.3">
      <c r="B263" t="s">
        <v>1243</v>
      </c>
      <c r="C263" s="19">
        <v>6165</v>
      </c>
      <c r="D263" s="12">
        <v>1195</v>
      </c>
      <c r="E263" s="60">
        <f>_xlfn.PERCENTOF(C263,_2024[[#Totals],[Pajamos]])</f>
        <v>2.6193113105484842E-4</v>
      </c>
      <c r="F263" s="60">
        <f>_xlfn.PERCENTOF(D263,_2024[[#Totals],[Žiūrovų skaičius]])</f>
        <v>3.2816841108544655E-4</v>
      </c>
      <c r="G263" s="45">
        <v>45254</v>
      </c>
    </row>
    <row r="264" spans="2:7" x14ac:dyDescent="0.3">
      <c r="B264" t="s">
        <v>1244</v>
      </c>
      <c r="C264" s="19">
        <v>4701.6000000000004</v>
      </c>
      <c r="D264" s="12">
        <v>807</v>
      </c>
      <c r="E264" s="60">
        <f>_xlfn.PERCENTOF(C264,_2024[[#Totals],[Pajamos]])</f>
        <v>1.9975594578547858E-4</v>
      </c>
      <c r="F264" s="60">
        <f>_xlfn.PERCENTOF(D264,_2024[[#Totals],[Žiūrovų skaičius]])</f>
        <v>2.2161665920163628E-4</v>
      </c>
      <c r="G264" s="45">
        <v>45338</v>
      </c>
    </row>
    <row r="265" spans="2:7" x14ac:dyDescent="0.3">
      <c r="B265" t="s">
        <v>1245</v>
      </c>
      <c r="C265" s="19">
        <v>3911.2</v>
      </c>
      <c r="D265" s="12">
        <v>763</v>
      </c>
      <c r="E265" s="60">
        <f>_xlfn.PERCENTOF(C265,_2024[[#Totals],[Pajamos]])</f>
        <v>1.6617437790457796E-4</v>
      </c>
      <c r="F265" s="60">
        <f>_xlfn.PERCENTOF(D265,_2024[[#Totals],[Žiūrovų skaičius]])</f>
        <v>2.0953347084367842E-4</v>
      </c>
      <c r="G265" s="45">
        <v>45415</v>
      </c>
    </row>
    <row r="266" spans="2:7" x14ac:dyDescent="0.3">
      <c r="B266" t="s">
        <v>1246</v>
      </c>
      <c r="C266" s="19">
        <v>3824.4</v>
      </c>
      <c r="D266" s="12">
        <v>628</v>
      </c>
      <c r="E266" s="60">
        <f>_xlfn.PERCENTOF(C266,_2024[[#Totals],[Pajamos]])</f>
        <v>1.6248652353709041E-4</v>
      </c>
      <c r="F266" s="60">
        <f>_xlfn.PERCENTOF(D266,_2024[[#Totals],[Žiūrovų skaičius]])</f>
        <v>1.7246005201812588E-4</v>
      </c>
      <c r="G266" s="45">
        <v>45506</v>
      </c>
    </row>
    <row r="267" spans="2:7" x14ac:dyDescent="0.3">
      <c r="B267" t="s">
        <v>1247</v>
      </c>
      <c r="C267" s="19">
        <v>3739.5</v>
      </c>
      <c r="D267" s="12">
        <v>769</v>
      </c>
      <c r="E267" s="60">
        <f>_xlfn.PERCENTOF(C267,_2024[[#Totals],[Pajamos]])</f>
        <v>1.5887939409239347E-4</v>
      </c>
      <c r="F267" s="60">
        <f>_xlfn.PERCENTOF(D267,_2024[[#Totals],[Žiūrovų skaičius]])</f>
        <v>2.1118117834703631E-4</v>
      </c>
      <c r="G267" s="45">
        <v>45422</v>
      </c>
    </row>
    <row r="268" spans="2:7" x14ac:dyDescent="0.3">
      <c r="B268" t="s">
        <v>1248</v>
      </c>
      <c r="C268" s="19">
        <v>3292.46</v>
      </c>
      <c r="D268" s="12">
        <v>591</v>
      </c>
      <c r="E268" s="60">
        <f>_xlfn.PERCENTOF(C268,_2024[[#Totals],[Pajamos]])</f>
        <v>1.3988609436380313E-4</v>
      </c>
      <c r="F268" s="60">
        <f>_xlfn.PERCENTOF(D268,_2024[[#Totals],[Žiūrovų skaičius]])</f>
        <v>1.6229918908075222E-4</v>
      </c>
      <c r="G268" s="45">
        <v>45345</v>
      </c>
    </row>
    <row r="269" spans="2:7" x14ac:dyDescent="0.3">
      <c r="B269" t="s">
        <v>1249</v>
      </c>
      <c r="C269" s="19">
        <v>3144</v>
      </c>
      <c r="D269" s="12">
        <v>641</v>
      </c>
      <c r="E269" s="60">
        <f>_xlfn.PERCENTOF(C269,_2024[[#Totals],[Pajamos]])</f>
        <v>1.3357850381775238E-4</v>
      </c>
      <c r="F269" s="60">
        <f>_xlfn.PERCENTOF(D269,_2024[[#Totals],[Žiūrovų skaičius]])</f>
        <v>1.7603008494206798E-4</v>
      </c>
      <c r="G269" s="45">
        <v>45177</v>
      </c>
    </row>
    <row r="270" spans="2:7" x14ac:dyDescent="0.3">
      <c r="B270" t="s">
        <v>1250</v>
      </c>
      <c r="C270" s="19">
        <v>2883.5</v>
      </c>
      <c r="D270" s="12">
        <v>484</v>
      </c>
      <c r="E270" s="60">
        <f>_xlfn.PERCENTOF(C270,_2024[[#Totals],[Pajamos]])</f>
        <v>1.225106920351428E-4</v>
      </c>
      <c r="F270" s="60">
        <f>_xlfn.PERCENTOF(D270,_2024[[#Totals],[Žiūrovų skaičius]])</f>
        <v>1.3291507193753652E-4</v>
      </c>
      <c r="G270" s="45">
        <v>45632</v>
      </c>
    </row>
    <row r="271" spans="2:7" x14ac:dyDescent="0.3">
      <c r="B271" t="s">
        <v>1251</v>
      </c>
      <c r="C271" s="19">
        <v>2730.7</v>
      </c>
      <c r="D271" s="12">
        <v>610</v>
      </c>
      <c r="E271" s="60">
        <f>_xlfn.PERCENTOF(C271,_2024[[#Totals],[Pajamos]])</f>
        <v>1.1601870877071769E-4</v>
      </c>
      <c r="F271" s="60">
        <f>_xlfn.PERCENTOF(D271,_2024[[#Totals],[Žiūrovų skaičius]])</f>
        <v>1.6751692950805222E-4</v>
      </c>
      <c r="G271" s="45">
        <v>45429</v>
      </c>
    </row>
    <row r="272" spans="2:7" x14ac:dyDescent="0.3">
      <c r="B272" t="s">
        <v>1252</v>
      </c>
      <c r="C272" s="19">
        <v>1474.3</v>
      </c>
      <c r="D272" s="12">
        <v>304</v>
      </c>
      <c r="E272" s="60">
        <f>_xlfn.PERCENTOF(C272,_2024[[#Totals],[Pajamos]])</f>
        <v>6.2638291405379243E-5</v>
      </c>
      <c r="F272" s="60">
        <f>_xlfn.PERCENTOF(D272,_2024[[#Totals],[Žiūrovų skaičius]])</f>
        <v>8.3483846836799794E-5</v>
      </c>
      <c r="G272" s="45">
        <v>45261</v>
      </c>
    </row>
    <row r="273" spans="1:7" x14ac:dyDescent="0.3">
      <c r="B273" t="s">
        <v>1253</v>
      </c>
      <c r="C273" s="19">
        <v>1126.3</v>
      </c>
      <c r="D273" s="12">
        <v>230</v>
      </c>
      <c r="E273" s="60">
        <f>_xlfn.PERCENTOF(C273,_2024[[#Totals],[Pajamos]])</f>
        <v>4.7852884494253977E-5</v>
      </c>
      <c r="F273" s="60">
        <f>_xlfn.PERCENTOF(D273,_2024[[#Totals],[Žiūrovų skaičius]])</f>
        <v>6.316212096205247E-5</v>
      </c>
      <c r="G273" s="45">
        <v>45268</v>
      </c>
    </row>
    <row r="274" spans="1:7" x14ac:dyDescent="0.3">
      <c r="B274" t="s">
        <v>1254</v>
      </c>
      <c r="C274" s="19">
        <v>356</v>
      </c>
      <c r="D274" s="12">
        <v>58</v>
      </c>
      <c r="E274" s="60">
        <f>_xlfn.PERCENTOF(C274,_2024[[#Totals],[Pajamos]])</f>
        <v>1.512530132287527E-5</v>
      </c>
      <c r="F274" s="60">
        <f>_xlfn.PERCENTOF(D274,_2024[[#Totals],[Žiūrovų skaičius]])</f>
        <v>1.5927839199126275E-5</v>
      </c>
      <c r="G274" s="45">
        <v>45023</v>
      </c>
    </row>
    <row r="275" spans="1:7" x14ac:dyDescent="0.3">
      <c r="A275" t="s">
        <v>1255</v>
      </c>
      <c r="B275">
        <f>COUNTA(B254:B274)</f>
        <v>21</v>
      </c>
      <c r="C275" s="19">
        <v>183152.51</v>
      </c>
      <c r="D275" s="12">
        <v>30801</v>
      </c>
      <c r="E275" s="60">
        <f>_xlfn.PERCENTOF(C275,_2024[[#Totals],[Pajamos]])</f>
        <v>7.7815643308733889E-3</v>
      </c>
      <c r="F275" s="60">
        <f>_xlfn.PERCENTOF(D275,_2024[[#Totals],[Žiūrovų skaičius]])</f>
        <v>8.4585064684877306E-3</v>
      </c>
      <c r="G275" s="45">
        <v>45653</v>
      </c>
    </row>
    <row r="276" spans="1:7" x14ac:dyDescent="0.3">
      <c r="A276" t="s">
        <v>376</v>
      </c>
      <c r="B276" t="s">
        <v>1256</v>
      </c>
      <c r="C276" s="19">
        <v>56633.02</v>
      </c>
      <c r="D276" s="12">
        <v>8084</v>
      </c>
      <c r="E276" s="60">
        <f>_xlfn.PERCENTOF(C276,_2024[[#Totals],[Pajamos]])</f>
        <v>2.4061558773157909E-3</v>
      </c>
      <c r="F276" s="60">
        <f>_xlfn.PERCENTOF(D276,_2024[[#Totals],[Žiūrovų skaičius]])</f>
        <v>2.2200112428575314E-3</v>
      </c>
      <c r="G276" s="45">
        <v>45394</v>
      </c>
    </row>
    <row r="277" spans="1:7" x14ac:dyDescent="0.3">
      <c r="B277" t="s">
        <v>1257</v>
      </c>
      <c r="C277" s="19">
        <v>49319.75</v>
      </c>
      <c r="D277" s="12">
        <v>6970</v>
      </c>
      <c r="E277" s="60">
        <f>_xlfn.PERCENTOF(C277,_2024[[#Totals],[Pajamos]])</f>
        <v>2.0954384267384205E-3</v>
      </c>
      <c r="F277" s="60">
        <f>_xlfn.PERCENTOF(D277,_2024[[#Totals],[Žiūrovų skaičius]])</f>
        <v>1.9140868830674162E-3</v>
      </c>
      <c r="G277" s="45">
        <v>45590</v>
      </c>
    </row>
    <row r="278" spans="1:7" x14ac:dyDescent="0.3">
      <c r="B278" t="s">
        <v>1258</v>
      </c>
      <c r="C278" s="19">
        <v>33228.07</v>
      </c>
      <c r="D278" s="12">
        <v>5107</v>
      </c>
      <c r="E278" s="60">
        <f>_xlfn.PERCENTOF(C278,_2024[[#Totals],[Pajamos]])</f>
        <v>1.411754413279753E-3</v>
      </c>
      <c r="F278" s="60">
        <f>_xlfn.PERCENTOF(D278,_2024[[#Totals],[Žiūrovų skaičius]])</f>
        <v>1.4024737032747913E-3</v>
      </c>
      <c r="G278" s="45">
        <v>45583</v>
      </c>
    </row>
    <row r="279" spans="1:7" x14ac:dyDescent="0.3">
      <c r="B279" t="s">
        <v>1259</v>
      </c>
      <c r="C279" s="19">
        <v>13753.3</v>
      </c>
      <c r="D279" s="12">
        <v>2209</v>
      </c>
      <c r="E279" s="60">
        <f>_xlfn.PERCENTOF(C279,_2024[[#Totals],[Pajamos]])</f>
        <v>5.8433372664016983E-4</v>
      </c>
      <c r="F279" s="60">
        <f>_xlfn.PERCENTOF(D279,_2024[[#Totals],[Žiūrovų skaičius]])</f>
        <v>6.0663097915293E-4</v>
      </c>
      <c r="G279" s="45">
        <v>45296</v>
      </c>
    </row>
    <row r="280" spans="1:7" x14ac:dyDescent="0.3">
      <c r="B280" t="s">
        <v>1260</v>
      </c>
      <c r="C280" s="19">
        <v>8094.77</v>
      </c>
      <c r="D280" s="12">
        <v>1221</v>
      </c>
      <c r="E280" s="60">
        <f>_xlfn.PERCENTOF(C280,_2024[[#Totals],[Pajamos]])</f>
        <v>3.4392088592519963E-4</v>
      </c>
      <c r="F280" s="60">
        <f>_xlfn.PERCENTOF(D280,_2024[[#Totals],[Žiūrovų skaičius]])</f>
        <v>3.3530847693333076E-4</v>
      </c>
      <c r="G280" s="45">
        <v>45485</v>
      </c>
    </row>
    <row r="281" spans="1:7" x14ac:dyDescent="0.3">
      <c r="B281" t="s">
        <v>1261</v>
      </c>
      <c r="C281" s="19">
        <v>6872.33</v>
      </c>
      <c r="D281" s="12">
        <v>1109</v>
      </c>
      <c r="E281" s="60">
        <f>_xlfn.PERCENTOF(C281,_2024[[#Totals],[Pajamos]])</f>
        <v>2.9198332033773989E-4</v>
      </c>
      <c r="F281" s="60">
        <f>_xlfn.PERCENTOF(D281,_2024[[#Totals],[Žiūrovų skaičius]])</f>
        <v>3.0455127020398345E-4</v>
      </c>
      <c r="G281" s="45">
        <v>45296</v>
      </c>
    </row>
    <row r="282" spans="1:7" x14ac:dyDescent="0.3">
      <c r="B282" t="s">
        <v>1262</v>
      </c>
      <c r="C282" s="19">
        <v>5753.96</v>
      </c>
      <c r="D282" s="12">
        <v>847</v>
      </c>
      <c r="E282" s="60">
        <f>_xlfn.PERCENTOF(C282,_2024[[#Totals],[Pajamos]])</f>
        <v>2.4446735617913312E-4</v>
      </c>
      <c r="F282" s="60">
        <f>_xlfn.PERCENTOF(D282,_2024[[#Totals],[Žiūrovų skaičius]])</f>
        <v>2.3260137589068889E-4</v>
      </c>
      <c r="G282" s="45">
        <v>45324</v>
      </c>
    </row>
    <row r="283" spans="1:7" x14ac:dyDescent="0.3">
      <c r="B283" t="s">
        <v>1263</v>
      </c>
      <c r="C283" s="19">
        <v>3476.45</v>
      </c>
      <c r="D283" s="12">
        <v>553</v>
      </c>
      <c r="E283" s="60">
        <f>_xlfn.PERCENTOF(C283,_2024[[#Totals],[Pajamos]])</f>
        <v>1.4770324096603858E-4</v>
      </c>
      <c r="F283" s="60">
        <f>_xlfn.PERCENTOF(D283,_2024[[#Totals],[Žiūrovų skaičius]])</f>
        <v>1.5186370822615225E-4</v>
      </c>
      <c r="G283" s="45">
        <v>45576</v>
      </c>
    </row>
    <row r="284" spans="1:7" x14ac:dyDescent="0.3">
      <c r="B284" t="s">
        <v>1264</v>
      </c>
      <c r="C284" s="19">
        <v>3291.68</v>
      </c>
      <c r="D284" s="12">
        <v>630</v>
      </c>
      <c r="E284" s="60">
        <f>_xlfn.PERCENTOF(C284,_2024[[#Totals],[Pajamos]])</f>
        <v>1.3985295465865751E-4</v>
      </c>
      <c r="F284" s="60">
        <f>_xlfn.PERCENTOF(D284,_2024[[#Totals],[Žiūrovų skaičius]])</f>
        <v>1.7300928785257851E-4</v>
      </c>
      <c r="G284" s="45">
        <v>45548</v>
      </c>
    </row>
    <row r="285" spans="1:7" x14ac:dyDescent="0.3">
      <c r="B285" t="s">
        <v>1265</v>
      </c>
      <c r="C285" s="19">
        <v>588</v>
      </c>
      <c r="D285" s="12">
        <v>147</v>
      </c>
      <c r="E285" s="60">
        <f>_xlfn.PERCENTOF(C285,_2024[[#Totals],[Pajamos]])</f>
        <v>2.4982239263625448E-5</v>
      </c>
      <c r="F285" s="60">
        <f>_xlfn.PERCENTOF(D285,_2024[[#Totals],[Žiūrovų skaičius]])</f>
        <v>4.0368833832268318E-5</v>
      </c>
      <c r="G285" s="45">
        <v>44981</v>
      </c>
    </row>
    <row r="286" spans="1:7" x14ac:dyDescent="0.3">
      <c r="B286" t="s">
        <v>1266</v>
      </c>
      <c r="C286" s="19">
        <v>474</v>
      </c>
      <c r="D286" s="12">
        <v>116</v>
      </c>
      <c r="E286" s="60">
        <f>_xlfn.PERCENTOF(C286,_2024[[#Totals],[Pajamos]])</f>
        <v>2.013874389618786E-5</v>
      </c>
      <c r="F286" s="60">
        <f>_xlfn.PERCENTOF(D286,_2024[[#Totals],[Žiūrovų skaičius]])</f>
        <v>3.1855678398252551E-5</v>
      </c>
      <c r="G286" s="45">
        <v>45156</v>
      </c>
    </row>
    <row r="287" spans="1:7" x14ac:dyDescent="0.3">
      <c r="B287" t="s">
        <v>1267</v>
      </c>
      <c r="C287" s="19">
        <v>367.83</v>
      </c>
      <c r="D287" s="12">
        <v>78</v>
      </c>
      <c r="E287" s="60">
        <f>_xlfn.PERCENTOF(C287,_2024[[#Totals],[Pajamos]])</f>
        <v>1.5627920184250592E-5</v>
      </c>
      <c r="F287" s="60">
        <f>_xlfn.PERCENTOF(D287,_2024[[#Totals],[Žiūrovų skaičius]])</f>
        <v>2.1420197543652577E-5</v>
      </c>
      <c r="G287" s="45">
        <v>45541</v>
      </c>
    </row>
    <row r="288" spans="1:7" x14ac:dyDescent="0.3">
      <c r="B288" t="s">
        <v>1268</v>
      </c>
      <c r="C288" s="19">
        <v>121</v>
      </c>
      <c r="D288" s="12">
        <v>21</v>
      </c>
      <c r="E288" s="60">
        <f>_xlfn.PERCENTOF(C288,_2024[[#Totals],[Pajamos]])</f>
        <v>5.1409029777188416E-6</v>
      </c>
      <c r="F288" s="60">
        <f>_xlfn.PERCENTOF(D288,_2024[[#Totals],[Žiūrovų skaičius]])</f>
        <v>5.7669762617526169E-6</v>
      </c>
      <c r="G288" s="45">
        <v>43868</v>
      </c>
    </row>
    <row r="289" spans="1:7" x14ac:dyDescent="0.3">
      <c r="B289" t="s">
        <v>1269</v>
      </c>
      <c r="C289" s="19">
        <v>108</v>
      </c>
      <c r="D289" s="12">
        <v>18</v>
      </c>
      <c r="E289" s="60">
        <f>_xlfn.PERCENTOF(C289,_2024[[#Totals],[Pajamos]])</f>
        <v>4.5885745586250822E-6</v>
      </c>
      <c r="F289" s="60">
        <f>_xlfn.PERCENTOF(D289,_2024[[#Totals],[Žiūrovų skaičius]])</f>
        <v>4.9431225100736714E-6</v>
      </c>
      <c r="G289" s="45">
        <v>45149</v>
      </c>
    </row>
    <row r="290" spans="1:7" x14ac:dyDescent="0.3">
      <c r="A290" t="s">
        <v>1270</v>
      </c>
      <c r="B290">
        <f>COUNTA(B276:B289)</f>
        <v>14</v>
      </c>
      <c r="C290" s="19">
        <v>182082.15999999997</v>
      </c>
      <c r="D290" s="12">
        <v>27110</v>
      </c>
      <c r="E290" s="60">
        <f>_xlfn.PERCENTOF(C290,_2024[[#Totals],[Pajamos]])</f>
        <v>7.7360885829213097E-3</v>
      </c>
      <c r="F290" s="60">
        <f>_xlfn.PERCENTOF(D290,_2024[[#Totals],[Žiūrovų skaičius]])</f>
        <v>7.4448917360054019E-3</v>
      </c>
      <c r="G290" s="45">
        <v>45590</v>
      </c>
    </row>
    <row r="291" spans="1:7" x14ac:dyDescent="0.3">
      <c r="A291" t="s">
        <v>326</v>
      </c>
      <c r="B291" t="s">
        <v>1271</v>
      </c>
      <c r="C291" s="19">
        <v>23106.59</v>
      </c>
      <c r="D291" s="12">
        <v>3246</v>
      </c>
      <c r="E291" s="60">
        <f>_xlfn.PERCENTOF(C291,_2024[[#Totals],[Pajamos]])</f>
        <v>9.8172510194982155E-4</v>
      </c>
      <c r="F291" s="60">
        <f>_xlfn.PERCENTOF(D291,_2024[[#Totals],[Žiūrovų skaičius]])</f>
        <v>8.9140975931661882E-4</v>
      </c>
      <c r="G291" s="45">
        <v>45611</v>
      </c>
    </row>
    <row r="292" spans="1:7" x14ac:dyDescent="0.3">
      <c r="B292" t="s">
        <v>1272</v>
      </c>
      <c r="C292" s="19">
        <v>14082.95</v>
      </c>
      <c r="D292" s="12">
        <v>2242</v>
      </c>
      <c r="E292" s="60">
        <f>_xlfn.PERCENTOF(C292,_2024[[#Totals],[Pajamos]])</f>
        <v>5.9833950074434359E-4</v>
      </c>
      <c r="F292" s="60">
        <f>_xlfn.PERCENTOF(D292,_2024[[#Totals],[Žiūrovų skaičius]])</f>
        <v>6.1569337042139847E-4</v>
      </c>
      <c r="G292" s="45">
        <v>45408</v>
      </c>
    </row>
    <row r="293" spans="1:7" x14ac:dyDescent="0.3">
      <c r="B293" t="s">
        <v>1273</v>
      </c>
      <c r="C293" s="19">
        <v>11959.69</v>
      </c>
      <c r="D293" s="12">
        <v>2041</v>
      </c>
      <c r="E293" s="60">
        <f>_xlfn.PERCENTOF(C293,_2024[[#Totals],[Pajamos]])</f>
        <v>5.0812897465780384E-4</v>
      </c>
      <c r="F293" s="60">
        <f>_xlfn.PERCENTOF(D293,_2024[[#Totals],[Žiūrovų skaičius]])</f>
        <v>5.6049516905890906E-4</v>
      </c>
      <c r="G293" s="45">
        <v>45387</v>
      </c>
    </row>
    <row r="294" spans="1:7" x14ac:dyDescent="0.3">
      <c r="B294" t="s">
        <v>1274</v>
      </c>
      <c r="C294" s="19">
        <v>8816.65</v>
      </c>
      <c r="D294" s="12">
        <v>1595</v>
      </c>
      <c r="E294" s="60">
        <f>_xlfn.PERCENTOF(C294,_2024[[#Totals],[Pajamos]])</f>
        <v>3.7459125816946136E-4</v>
      </c>
      <c r="F294" s="60">
        <f>_xlfn.PERCENTOF(D294,_2024[[#Totals],[Žiūrovų skaičius]])</f>
        <v>4.3801557797597257E-4</v>
      </c>
      <c r="G294" s="45">
        <v>45618</v>
      </c>
    </row>
    <row r="295" spans="1:7" x14ac:dyDescent="0.3">
      <c r="B295" t="s">
        <v>1275</v>
      </c>
      <c r="C295" s="19">
        <v>8193.51</v>
      </c>
      <c r="D295" s="12">
        <v>1318</v>
      </c>
      <c r="E295" s="60">
        <f>_xlfn.PERCENTOF(C295,_2024[[#Totals],[Pajamos]])</f>
        <v>3.4811603270222405E-4</v>
      </c>
      <c r="F295" s="60">
        <f>_xlfn.PERCENTOF(D295,_2024[[#Totals],[Žiūrovų skaičius]])</f>
        <v>3.6194641490428327E-4</v>
      </c>
      <c r="G295" s="45">
        <v>45618</v>
      </c>
    </row>
    <row r="296" spans="1:7" x14ac:dyDescent="0.3">
      <c r="B296" t="s">
        <v>1276</v>
      </c>
      <c r="C296" s="19">
        <v>6990.89</v>
      </c>
      <c r="D296" s="12">
        <v>1042</v>
      </c>
      <c r="E296" s="60">
        <f>_xlfn.PERCENTOF(C296,_2024[[#Totals],[Pajamos]])</f>
        <v>2.97020555519875E-4</v>
      </c>
      <c r="F296" s="60">
        <f>_xlfn.PERCENTOF(D296,_2024[[#Totals],[Žiūrovų skaičius]])</f>
        <v>2.8615186974982035E-4</v>
      </c>
      <c r="G296" s="45">
        <v>45359</v>
      </c>
    </row>
    <row r="297" spans="1:7" x14ac:dyDescent="0.3">
      <c r="B297" t="s">
        <v>1277</v>
      </c>
      <c r="C297" s="19">
        <v>6353.59</v>
      </c>
      <c r="D297" s="12">
        <v>1102</v>
      </c>
      <c r="E297" s="60">
        <f>_xlfn.PERCENTOF(C297,_2024[[#Totals],[Pajamos]])</f>
        <v>2.6994371694384015E-4</v>
      </c>
      <c r="F297" s="60">
        <f>_xlfn.PERCENTOF(D297,_2024[[#Totals],[Žiūrovų skaičius]])</f>
        <v>3.0262894478339924E-4</v>
      </c>
      <c r="G297" s="45">
        <v>45450</v>
      </c>
    </row>
    <row r="298" spans="1:7" x14ac:dyDescent="0.3">
      <c r="B298" t="s">
        <v>1278</v>
      </c>
      <c r="C298" s="19">
        <v>6027</v>
      </c>
      <c r="D298" s="12">
        <v>1068</v>
      </c>
      <c r="E298" s="60">
        <f>_xlfn.PERCENTOF(C298,_2024[[#Totals],[Pajamos]])</f>
        <v>2.5606795245216083E-4</v>
      </c>
      <c r="F298" s="60">
        <f>_xlfn.PERCENTOF(D298,_2024[[#Totals],[Žiūrovų skaičius]])</f>
        <v>2.932919355977045E-4</v>
      </c>
      <c r="G298" s="45">
        <v>45471</v>
      </c>
    </row>
    <row r="299" spans="1:7" x14ac:dyDescent="0.3">
      <c r="B299" t="s">
        <v>1279</v>
      </c>
      <c r="C299" s="19">
        <v>4728</v>
      </c>
      <c r="D299" s="12">
        <v>886</v>
      </c>
      <c r="E299" s="60">
        <f>_xlfn.PERCENTOF(C299,_2024[[#Totals],[Pajamos]])</f>
        <v>2.0087759734425359E-4</v>
      </c>
      <c r="F299" s="60">
        <f>_xlfn.PERCENTOF(D299,_2024[[#Totals],[Žiūrovų skaičius]])</f>
        <v>2.4331147466251517E-4</v>
      </c>
      <c r="G299" s="45">
        <v>45646</v>
      </c>
    </row>
    <row r="300" spans="1:7" x14ac:dyDescent="0.3">
      <c r="B300" t="s">
        <v>1280</v>
      </c>
      <c r="C300" s="19">
        <v>4269.1000000000004</v>
      </c>
      <c r="D300" s="12">
        <v>1951</v>
      </c>
      <c r="E300" s="60">
        <f>_xlfn.PERCENTOF(C300,_2024[[#Totals],[Pajamos]])</f>
        <v>1.8138040415024387E-4</v>
      </c>
      <c r="F300" s="60">
        <f>_xlfn.PERCENTOF(D300,_2024[[#Totals],[Žiūrovų skaičius]])</f>
        <v>5.3577955650854076E-4</v>
      </c>
      <c r="G300" s="45">
        <v>45415</v>
      </c>
    </row>
    <row r="301" spans="1:7" x14ac:dyDescent="0.3">
      <c r="B301" t="s">
        <v>1281</v>
      </c>
      <c r="C301" s="19">
        <v>4116.3100000000004</v>
      </c>
      <c r="D301" s="12">
        <v>749</v>
      </c>
      <c r="E301" s="60">
        <f>_xlfn.PERCENTOF(C301,_2024[[#Totals],[Pajamos]])</f>
        <v>1.7488884575383345E-4</v>
      </c>
      <c r="F301" s="60">
        <f>_xlfn.PERCENTOF(D301,_2024[[#Totals],[Žiūrovų skaičius]])</f>
        <v>2.0568882000251E-4</v>
      </c>
      <c r="G301" s="45">
        <v>45338</v>
      </c>
    </row>
    <row r="302" spans="1:7" x14ac:dyDescent="0.3">
      <c r="B302" t="s">
        <v>1282</v>
      </c>
      <c r="C302" s="19">
        <v>2456</v>
      </c>
      <c r="D302" s="12">
        <v>380</v>
      </c>
      <c r="E302" s="60">
        <f>_xlfn.PERCENTOF(C302,_2024[[#Totals],[Pajamos]])</f>
        <v>1.0434758440725186E-4</v>
      </c>
      <c r="F302" s="60">
        <f>_xlfn.PERCENTOF(D302,_2024[[#Totals],[Žiūrovų skaičius]])</f>
        <v>1.0435480854599974E-4</v>
      </c>
      <c r="G302" s="45">
        <v>44966</v>
      </c>
    </row>
    <row r="303" spans="1:7" x14ac:dyDescent="0.3">
      <c r="B303" t="s">
        <v>1283</v>
      </c>
      <c r="C303" s="19">
        <v>1952</v>
      </c>
      <c r="D303" s="12">
        <v>366</v>
      </c>
      <c r="E303" s="60">
        <f>_xlfn.PERCENTOF(C303,_2024[[#Totals],[Pajamos]])</f>
        <v>8.2934236467001486E-5</v>
      </c>
      <c r="F303" s="60">
        <f>_xlfn.PERCENTOF(D303,_2024[[#Totals],[Žiūrovų skaičius]])</f>
        <v>1.0051015770483133E-4</v>
      </c>
      <c r="G303" s="45">
        <v>45576</v>
      </c>
    </row>
    <row r="304" spans="1:7" x14ac:dyDescent="0.3">
      <c r="B304" t="s">
        <v>1284</v>
      </c>
      <c r="C304" s="19">
        <v>1813.15</v>
      </c>
      <c r="D304" s="12">
        <v>334</v>
      </c>
      <c r="E304" s="60">
        <f>_xlfn.PERCENTOF(C304,_2024[[#Totals],[Pajamos]])</f>
        <v>7.7034944083065448E-5</v>
      </c>
      <c r="F304" s="60">
        <f>_xlfn.PERCENTOF(D304,_2024[[#Totals],[Žiūrovų skaičius]])</f>
        <v>9.1722384353589239E-5</v>
      </c>
      <c r="G304" s="45">
        <v>45576</v>
      </c>
    </row>
    <row r="305" spans="1:7" x14ac:dyDescent="0.3">
      <c r="B305" t="s">
        <v>1285</v>
      </c>
      <c r="C305" s="19">
        <v>561</v>
      </c>
      <c r="D305" s="12">
        <v>111</v>
      </c>
      <c r="E305" s="60">
        <f>_xlfn.PERCENTOF(C305,_2024[[#Totals],[Pajamos]])</f>
        <v>2.3835095623969177E-5</v>
      </c>
      <c r="F305" s="60">
        <f>_xlfn.PERCENTOF(D305,_2024[[#Totals],[Žiūrovų skaičius]])</f>
        <v>3.0482588812120976E-5</v>
      </c>
      <c r="G305" s="45">
        <v>45282</v>
      </c>
    </row>
    <row r="306" spans="1:7" x14ac:dyDescent="0.3">
      <c r="B306" t="s">
        <v>1286</v>
      </c>
      <c r="C306" s="19">
        <v>499</v>
      </c>
      <c r="D306" s="12">
        <v>100</v>
      </c>
      <c r="E306" s="60">
        <f>_xlfn.PERCENTOF(C306,_2024[[#Totals],[Pajamos]])</f>
        <v>2.1200913932906629E-5</v>
      </c>
      <c r="F306" s="60">
        <f>_xlfn.PERCENTOF(D306,_2024[[#Totals],[Žiūrovų skaičius]])</f>
        <v>2.7461791722631509E-5</v>
      </c>
      <c r="G306" s="45">
        <v>45275</v>
      </c>
    </row>
    <row r="307" spans="1:7" x14ac:dyDescent="0.3">
      <c r="A307" t="s">
        <v>1287</v>
      </c>
      <c r="B307">
        <f>COUNTA(B291:B306)</f>
        <v>16</v>
      </c>
      <c r="C307" s="19">
        <v>105925.43</v>
      </c>
      <c r="D307" s="12">
        <v>18531</v>
      </c>
      <c r="E307" s="60">
        <f>_xlfn.PERCENTOF(C307,_2024[[#Totals],[Pajamos]])</f>
        <v>4.5004327149020555E-3</v>
      </c>
      <c r="F307" s="60">
        <f>_xlfn.PERCENTOF(D307,_2024[[#Totals],[Žiūrovų skaičius]])</f>
        <v>5.088944624120845E-3</v>
      </c>
      <c r="G307" s="45">
        <v>45646</v>
      </c>
    </row>
    <row r="308" spans="1:7" x14ac:dyDescent="0.3">
      <c r="A308" t="s">
        <v>323</v>
      </c>
      <c r="B308" t="s">
        <v>1288</v>
      </c>
      <c r="C308" s="19">
        <v>23794.49</v>
      </c>
      <c r="D308" s="12">
        <v>3625</v>
      </c>
      <c r="E308" s="60">
        <f>_xlfn.PERCENTOF(C308,_2024[[#Totals],[Pajamos]])</f>
        <v>1.0109517726801754E-3</v>
      </c>
      <c r="F308" s="60">
        <f>_xlfn.PERCENTOF(D308,_2024[[#Totals],[Žiūrovų skaičius]])</f>
        <v>9.9548994994539232E-4</v>
      </c>
      <c r="G308" s="45">
        <v>45443</v>
      </c>
    </row>
    <row r="309" spans="1:7" x14ac:dyDescent="0.3">
      <c r="B309" t="s">
        <v>1289</v>
      </c>
      <c r="C309" s="19">
        <v>20211.95</v>
      </c>
      <c r="D309" s="12">
        <v>2838</v>
      </c>
      <c r="E309" s="60">
        <f>_xlfn.PERCENTOF(C309,_2024[[#Totals],[Pajamos]])</f>
        <v>8.5874110694631692E-4</v>
      </c>
      <c r="F309" s="60">
        <f>_xlfn.PERCENTOF(D309,_2024[[#Totals],[Žiūrovų skaičius]])</f>
        <v>7.7936564908828222E-4</v>
      </c>
      <c r="G309" s="45">
        <v>45639</v>
      </c>
    </row>
    <row r="310" spans="1:7" x14ac:dyDescent="0.3">
      <c r="B310" t="s">
        <v>1290</v>
      </c>
      <c r="C310" s="19">
        <v>12469.39</v>
      </c>
      <c r="D310" s="12">
        <v>2035</v>
      </c>
      <c r="E310" s="60">
        <f>_xlfn.PERCENTOF(C310,_2024[[#Totals],[Pajamos]])</f>
        <v>5.2978449736642598E-4</v>
      </c>
      <c r="F310" s="60">
        <f>_xlfn.PERCENTOF(D310,_2024[[#Totals],[Žiūrovų skaičius]])</f>
        <v>5.5884746155555117E-4</v>
      </c>
      <c r="G310" s="45">
        <v>45471</v>
      </c>
    </row>
    <row r="311" spans="1:7" x14ac:dyDescent="0.3">
      <c r="B311" t="s">
        <v>1291</v>
      </c>
      <c r="C311" s="19">
        <v>11479.9</v>
      </c>
      <c r="D311" s="12">
        <v>1654</v>
      </c>
      <c r="E311" s="60">
        <f>_xlfn.PERCENTOF(C311,_2024[[#Totals],[Pajamos]])</f>
        <v>4.8774423218111182E-4</v>
      </c>
      <c r="F311" s="60">
        <f>_xlfn.PERCENTOF(D311,_2024[[#Totals],[Žiūrovų skaičius]])</f>
        <v>4.5421803509232514E-4</v>
      </c>
      <c r="G311" s="45">
        <v>45366</v>
      </c>
    </row>
    <row r="312" spans="1:7" x14ac:dyDescent="0.3">
      <c r="B312" t="s">
        <v>1292</v>
      </c>
      <c r="C312" s="19">
        <v>10360.81</v>
      </c>
      <c r="D312" s="12">
        <v>1726</v>
      </c>
      <c r="E312" s="60">
        <f>_xlfn.PERCENTOF(C312,_2024[[#Totals],[Pajamos]])</f>
        <v>4.4019767752544756E-4</v>
      </c>
      <c r="F312" s="60">
        <f>_xlfn.PERCENTOF(D312,_2024[[#Totals],[Žiūrovų skaičius]])</f>
        <v>4.7399052513261988E-4</v>
      </c>
      <c r="G312" s="45">
        <v>45555</v>
      </c>
    </row>
    <row r="313" spans="1:7" x14ac:dyDescent="0.3">
      <c r="B313" t="s">
        <v>1293</v>
      </c>
      <c r="C313" s="19">
        <v>9044.56</v>
      </c>
      <c r="D313" s="12">
        <v>1334</v>
      </c>
      <c r="E313" s="60">
        <f>_xlfn.PERCENTOF(C313,_2024[[#Totals],[Pajamos]])</f>
        <v>3.8427442509220437E-4</v>
      </c>
      <c r="F313" s="60">
        <f>_xlfn.PERCENTOF(D313,_2024[[#Totals],[Žiūrovų skaičius]])</f>
        <v>3.6634030157990433E-4</v>
      </c>
      <c r="G313" s="45">
        <v>45408</v>
      </c>
    </row>
    <row r="314" spans="1:7" x14ac:dyDescent="0.3">
      <c r="B314" t="s">
        <v>1294</v>
      </c>
      <c r="C314" s="19">
        <v>7961.66</v>
      </c>
      <c r="D314" s="12">
        <v>1131</v>
      </c>
      <c r="E314" s="60">
        <f>_xlfn.PERCENTOF(C314,_2024[[#Totals],[Pajamos]])</f>
        <v>3.3826546778169416E-4</v>
      </c>
      <c r="F314" s="60">
        <f>_xlfn.PERCENTOF(D314,_2024[[#Totals],[Žiūrovų skaičius]])</f>
        <v>3.1059286438296239E-4</v>
      </c>
      <c r="G314" s="45">
        <v>45597</v>
      </c>
    </row>
    <row r="315" spans="1:7" x14ac:dyDescent="0.3">
      <c r="B315" t="s">
        <v>1295</v>
      </c>
      <c r="C315" s="19">
        <v>4714</v>
      </c>
      <c r="D315" s="12">
        <v>727</v>
      </c>
      <c r="E315" s="60">
        <f>_xlfn.PERCENTOF(C315,_2024[[#Totals],[Pajamos]])</f>
        <v>2.0028278212369109E-4</v>
      </c>
      <c r="F315" s="60">
        <f>_xlfn.PERCENTOF(D315,_2024[[#Totals],[Žiūrovų skaičius]])</f>
        <v>1.9964722582353108E-4</v>
      </c>
      <c r="G315" s="45">
        <v>45576</v>
      </c>
    </row>
    <row r="316" spans="1:7" x14ac:dyDescent="0.3">
      <c r="A316" t="s">
        <v>1296</v>
      </c>
      <c r="B316">
        <f>COUNTA(B308:B315)</f>
        <v>8</v>
      </c>
      <c r="C316" s="19">
        <v>100036.76</v>
      </c>
      <c r="D316" s="12">
        <v>15070</v>
      </c>
      <c r="E316" s="60">
        <f>_xlfn.PERCENTOF(C316,_2024[[#Totals],[Pajamos]])</f>
        <v>4.2502419616970667E-3</v>
      </c>
      <c r="F316" s="60">
        <f>_xlfn.PERCENTOF(D316,_2024[[#Totals],[Žiūrovų skaičius]])</f>
        <v>4.1384920126005687E-3</v>
      </c>
      <c r="G316" s="45">
        <v>45639</v>
      </c>
    </row>
    <row r="317" spans="1:7" x14ac:dyDescent="0.3">
      <c r="A317" t="s">
        <v>156</v>
      </c>
      <c r="B317" t="s">
        <v>1297</v>
      </c>
      <c r="C317" s="19">
        <v>82435.039999999994</v>
      </c>
      <c r="D317" s="12">
        <v>11920</v>
      </c>
      <c r="E317" s="60">
        <f>_xlfn.PERCENTOF(C317,_2024[[#Totals],[Pajamos]])</f>
        <v>3.5024011785485276E-3</v>
      </c>
      <c r="F317" s="60">
        <f>_xlfn.PERCENTOF(D317,_2024[[#Totals],[Žiūrovų skaičius]])</f>
        <v>3.2734455733376758E-3</v>
      </c>
      <c r="G317" s="45">
        <v>45576</v>
      </c>
    </row>
    <row r="318" spans="1:7" x14ac:dyDescent="0.3">
      <c r="A318" t="s">
        <v>1298</v>
      </c>
      <c r="B318">
        <f>COUNTA(B317)</f>
        <v>1</v>
      </c>
      <c r="C318" s="19">
        <v>82435.039999999994</v>
      </c>
      <c r="D318" s="12">
        <v>11920</v>
      </c>
      <c r="E318" s="60">
        <f>_xlfn.PERCENTOF(C318,_2024[[#Totals],[Pajamos]])</f>
        <v>3.5024011785485276E-3</v>
      </c>
      <c r="F318" s="60">
        <f>_xlfn.PERCENTOF(D318,_2024[[#Totals],[Žiūrovų skaičius]])</f>
        <v>3.2734455733376758E-3</v>
      </c>
      <c r="G318" s="45">
        <v>45576</v>
      </c>
    </row>
    <row r="319" spans="1:7" x14ac:dyDescent="0.3">
      <c r="A319" t="s">
        <v>264</v>
      </c>
      <c r="B319" t="s">
        <v>1299</v>
      </c>
      <c r="C319" s="19">
        <v>34066</v>
      </c>
      <c r="D319" s="12">
        <v>7020</v>
      </c>
      <c r="E319" s="60">
        <f>_xlfn.PERCENTOF(C319,_2024[[#Totals],[Pajamos]])</f>
        <v>1.4473553788344634E-3</v>
      </c>
      <c r="F319" s="60">
        <f>_xlfn.PERCENTOF(D319,_2024[[#Totals],[Žiūrovų skaičius]])</f>
        <v>1.9278177789287319E-3</v>
      </c>
      <c r="G319" s="45">
        <v>45317</v>
      </c>
    </row>
    <row r="320" spans="1:7" x14ac:dyDescent="0.3">
      <c r="B320" t="s">
        <v>1300</v>
      </c>
      <c r="C320" s="19">
        <v>27566</v>
      </c>
      <c r="D320" s="12">
        <v>5694</v>
      </c>
      <c r="E320" s="60">
        <f>_xlfn.PERCENTOF(C320,_2024[[#Totals],[Pajamos]])</f>
        <v>1.1711911692875835E-3</v>
      </c>
      <c r="F320" s="60">
        <f>_xlfn.PERCENTOF(D320,_2024[[#Totals],[Žiūrovų skaičius]])</f>
        <v>1.5636744206866382E-3</v>
      </c>
      <c r="G320" s="45">
        <v>45520</v>
      </c>
    </row>
    <row r="321" spans="1:7" x14ac:dyDescent="0.3">
      <c r="B321" t="s">
        <v>1301</v>
      </c>
      <c r="C321" s="19">
        <v>7740.83</v>
      </c>
      <c r="D321" s="12">
        <v>1119</v>
      </c>
      <c r="E321" s="60">
        <f>_xlfn.PERCENTOF(C321,_2024[[#Totals],[Pajamos]])</f>
        <v>3.2888310741334995E-4</v>
      </c>
      <c r="F321" s="60">
        <f>_xlfn.PERCENTOF(D321,_2024[[#Totals],[Žiūrovų skaičius]])</f>
        <v>3.072974493762466E-4</v>
      </c>
      <c r="G321" s="45">
        <v>45548</v>
      </c>
    </row>
    <row r="322" spans="1:7" x14ac:dyDescent="0.3">
      <c r="B322" t="s">
        <v>1302</v>
      </c>
      <c r="C322" s="19">
        <v>5170.92</v>
      </c>
      <c r="D322" s="12">
        <v>895</v>
      </c>
      <c r="E322" s="60">
        <f>_xlfn.PERCENTOF(C322,_2024[[#Totals],[Pajamos]])</f>
        <v>2.1969585145079269E-4</v>
      </c>
      <c r="F322" s="60">
        <f>_xlfn.PERCENTOF(D322,_2024[[#Totals],[Žiūrovų skaičius]])</f>
        <v>2.4578303591755199E-4</v>
      </c>
      <c r="G322" s="45">
        <v>45527</v>
      </c>
    </row>
    <row r="323" spans="1:7" x14ac:dyDescent="0.3">
      <c r="B323" t="s">
        <v>1303</v>
      </c>
      <c r="C323" s="19">
        <v>4958.47</v>
      </c>
      <c r="D323" s="12">
        <v>695</v>
      </c>
      <c r="E323" s="60">
        <f>_xlfn.PERCENTOF(C323,_2024[[#Totals],[Pajamos]])</f>
        <v>2.106695304787566E-4</v>
      </c>
      <c r="F323" s="60">
        <f>_xlfn.PERCENTOF(D323,_2024[[#Totals],[Žiūrovų skaičius]])</f>
        <v>1.90859452472289E-4</v>
      </c>
      <c r="G323" s="45">
        <v>45604</v>
      </c>
    </row>
    <row r="324" spans="1:7" x14ac:dyDescent="0.3">
      <c r="B324" t="s">
        <v>1304</v>
      </c>
      <c r="C324" s="19">
        <v>1744</v>
      </c>
      <c r="D324" s="12">
        <v>331</v>
      </c>
      <c r="E324" s="60">
        <f>_xlfn.PERCENTOF(C324,_2024[[#Totals],[Pajamos]])</f>
        <v>7.4096981761501322E-5</v>
      </c>
      <c r="F324" s="60">
        <f>_xlfn.PERCENTOF(D324,_2024[[#Totals],[Žiūrovų skaičius]])</f>
        <v>9.0898530601910292E-5</v>
      </c>
      <c r="G324" s="45">
        <v>45422</v>
      </c>
    </row>
    <row r="325" spans="1:7" x14ac:dyDescent="0.3">
      <c r="A325" t="s">
        <v>1305</v>
      </c>
      <c r="B325">
        <f>COUNTA(B319:B324)</f>
        <v>6</v>
      </c>
      <c r="C325" s="19">
        <v>81246.22</v>
      </c>
      <c r="D325" s="12">
        <v>15754</v>
      </c>
      <c r="E325" s="60">
        <f>_xlfn.PERCENTOF(C325,_2024[[#Totals],[Pajamos]])</f>
        <v>3.4518920192264475E-3</v>
      </c>
      <c r="F325" s="60">
        <f>_xlfn.PERCENTOF(D325,_2024[[#Totals],[Žiūrovų skaičius]])</f>
        <v>4.326330667983368E-3</v>
      </c>
      <c r="G325" s="45">
        <v>45604</v>
      </c>
    </row>
    <row r="326" spans="1:7" x14ac:dyDescent="0.3">
      <c r="A326" t="s">
        <v>464</v>
      </c>
      <c r="B326" t="s">
        <v>1306</v>
      </c>
      <c r="C326" s="19">
        <v>7249.26</v>
      </c>
      <c r="D326" s="12">
        <v>1297</v>
      </c>
      <c r="E326" s="60">
        <f>_xlfn.PERCENTOF(C326,_2024[[#Totals],[Pajamos]])</f>
        <v>3.0799787041535612E-4</v>
      </c>
      <c r="F326" s="60">
        <f>_xlfn.PERCENTOF(D326,_2024[[#Totals],[Žiūrovų skaičius]])</f>
        <v>3.561794386425307E-4</v>
      </c>
      <c r="G326" s="45">
        <v>45296</v>
      </c>
    </row>
    <row r="327" spans="1:7" x14ac:dyDescent="0.3">
      <c r="B327" t="s">
        <v>1307</v>
      </c>
      <c r="C327" s="19">
        <v>7217.7</v>
      </c>
      <c r="D327" s="12">
        <v>1428</v>
      </c>
      <c r="E327" s="60">
        <f>_xlfn.PERCENTOF(C327,_2024[[#Totals],[Pajamos]])</f>
        <v>3.0665698696100233E-4</v>
      </c>
      <c r="F327" s="60">
        <f>_xlfn.PERCENTOF(D327,_2024[[#Totals],[Žiūrovų skaičius]])</f>
        <v>3.9215438579917795E-4</v>
      </c>
      <c r="G327" s="45">
        <v>45492</v>
      </c>
    </row>
    <row r="328" spans="1:7" x14ac:dyDescent="0.3">
      <c r="B328" t="s">
        <v>1308</v>
      </c>
      <c r="C328" s="19">
        <v>5291.19</v>
      </c>
      <c r="D328" s="12">
        <v>1576</v>
      </c>
      <c r="E328" s="60">
        <f>_xlfn.PERCENTOF(C328,_2024[[#Totals],[Pajamos]])</f>
        <v>2.2480573906343931E-4</v>
      </c>
      <c r="F328" s="60">
        <f>_xlfn.PERCENTOF(D328,_2024[[#Totals],[Žiūrovų skaičius]])</f>
        <v>4.3279783754867257E-4</v>
      </c>
      <c r="G328" s="45">
        <v>45625</v>
      </c>
    </row>
    <row r="329" spans="1:7" x14ac:dyDescent="0.3">
      <c r="B329" t="s">
        <v>1309</v>
      </c>
      <c r="C329" s="19">
        <v>3689.5</v>
      </c>
      <c r="D329" s="12">
        <v>1119</v>
      </c>
      <c r="E329" s="60">
        <f>_xlfn.PERCENTOF(C329,_2024[[#Totals],[Pajamos]])</f>
        <v>1.5675505401895593E-4</v>
      </c>
      <c r="F329" s="60">
        <f>_xlfn.PERCENTOF(D329,_2024[[#Totals],[Žiūrovų skaičius]])</f>
        <v>3.072974493762466E-4</v>
      </c>
      <c r="G329" s="45">
        <v>45317</v>
      </c>
    </row>
    <row r="330" spans="1:7" x14ac:dyDescent="0.3">
      <c r="B330" t="s">
        <v>1310</v>
      </c>
      <c r="C330" s="19">
        <v>2428.58</v>
      </c>
      <c r="D330" s="12">
        <v>439</v>
      </c>
      <c r="E330" s="60">
        <f>_xlfn.PERCENTOF(C330,_2024[[#Totals],[Pajamos]])</f>
        <v>1.0318259631097872E-4</v>
      </c>
      <c r="F330" s="60">
        <f>_xlfn.PERCENTOF(D330,_2024[[#Totals],[Žiūrovų skaičius]])</f>
        <v>1.2055726566235232E-4</v>
      </c>
      <c r="G330" s="45">
        <v>45457</v>
      </c>
    </row>
    <row r="331" spans="1:7" x14ac:dyDescent="0.3">
      <c r="B331" t="s">
        <v>1311</v>
      </c>
      <c r="C331" s="19">
        <v>2234</v>
      </c>
      <c r="D331" s="12">
        <v>592</v>
      </c>
      <c r="E331" s="60">
        <f>_xlfn.PERCENTOF(C331,_2024[[#Totals],[Pajamos]])</f>
        <v>9.49155144811892E-5</v>
      </c>
      <c r="F331" s="60">
        <f>_xlfn.PERCENTOF(D331,_2024[[#Totals],[Žiūrovų skaičius]])</f>
        <v>1.6257380699797854E-4</v>
      </c>
      <c r="G331" s="45">
        <v>45233</v>
      </c>
    </row>
    <row r="332" spans="1:7" x14ac:dyDescent="0.3">
      <c r="B332" t="s">
        <v>1312</v>
      </c>
      <c r="C332" s="19">
        <v>2192.37</v>
      </c>
      <c r="D332" s="12">
        <v>510</v>
      </c>
      <c r="E332" s="60">
        <f>_xlfn.PERCENTOF(C332,_2024[[#Totals],[Pajamos]])</f>
        <v>9.3146788936045093E-5</v>
      </c>
      <c r="F332" s="60">
        <f>_xlfn.PERCENTOF(D332,_2024[[#Totals],[Žiūrovų skaičius]])</f>
        <v>1.400551377854207E-4</v>
      </c>
      <c r="G332" s="45">
        <v>45289</v>
      </c>
    </row>
    <row r="333" spans="1:7" x14ac:dyDescent="0.3">
      <c r="B333" t="s">
        <v>1313</v>
      </c>
      <c r="C333" s="19">
        <v>1990.5</v>
      </c>
      <c r="D333" s="12">
        <v>553</v>
      </c>
      <c r="E333" s="60">
        <f>_xlfn.PERCENTOF(C333,_2024[[#Totals],[Pajamos]])</f>
        <v>8.456997832354839E-5</v>
      </c>
      <c r="F333" s="60">
        <f>_xlfn.PERCENTOF(D333,_2024[[#Totals],[Žiūrovų skaičius]])</f>
        <v>1.5186370822615225E-4</v>
      </c>
      <c r="G333" s="45">
        <v>45352</v>
      </c>
    </row>
    <row r="334" spans="1:7" x14ac:dyDescent="0.3">
      <c r="B334" t="s">
        <v>1314</v>
      </c>
      <c r="C334" s="19">
        <v>1485.26</v>
      </c>
      <c r="D334" s="12">
        <v>289</v>
      </c>
      <c r="E334" s="60">
        <f>_xlfn.PERCENTOF(C334,_2024[[#Totals],[Pajamos]])</f>
        <v>6.3103946749476758E-5</v>
      </c>
      <c r="F334" s="60">
        <f>_xlfn.PERCENTOF(D334,_2024[[#Totals],[Žiūrovų skaičius]])</f>
        <v>7.9364578078405058E-5</v>
      </c>
      <c r="G334" s="45">
        <v>45569</v>
      </c>
    </row>
    <row r="335" spans="1:7" x14ac:dyDescent="0.3">
      <c r="B335" t="s">
        <v>1315</v>
      </c>
      <c r="C335" s="19">
        <v>1360.48</v>
      </c>
      <c r="D335" s="12">
        <v>418</v>
      </c>
      <c r="E335" s="60">
        <f>_xlfn.PERCENTOF(C335,_2024[[#Totals],[Pajamos]])</f>
        <v>5.7802443662206033E-5</v>
      </c>
      <c r="F335" s="60">
        <f>_xlfn.PERCENTOF(D335,_2024[[#Totals],[Žiūrovų skaičius]])</f>
        <v>1.1479028940059971E-4</v>
      </c>
      <c r="G335" s="45">
        <v>44602</v>
      </c>
    </row>
    <row r="336" spans="1:7" x14ac:dyDescent="0.3">
      <c r="B336" t="s">
        <v>1316</v>
      </c>
      <c r="C336" s="19">
        <v>1185.6099999999999</v>
      </c>
      <c r="D336" s="12">
        <v>309</v>
      </c>
      <c r="E336" s="60">
        <f>_xlfn.PERCENTOF(C336,_2024[[#Totals],[Pajamos]])</f>
        <v>5.0372776689365585E-5</v>
      </c>
      <c r="F336" s="60">
        <f>_xlfn.PERCENTOF(D336,_2024[[#Totals],[Žiūrovų skaičius]])</f>
        <v>8.4856936422931359E-5</v>
      </c>
      <c r="G336" s="45">
        <v>45331</v>
      </c>
    </row>
    <row r="337" spans="1:7" x14ac:dyDescent="0.3">
      <c r="B337" t="s">
        <v>1317</v>
      </c>
      <c r="C337" s="19">
        <v>970</v>
      </c>
      <c r="D337" s="12">
        <v>245</v>
      </c>
      <c r="E337" s="60">
        <f>_xlfn.PERCENTOF(C337,_2024[[#Totals],[Pajamos]])</f>
        <v>4.1212197424688235E-5</v>
      </c>
      <c r="F337" s="60">
        <f>_xlfn.PERCENTOF(D337,_2024[[#Totals],[Žiūrovų skaičius]])</f>
        <v>6.7281389720447193E-5</v>
      </c>
      <c r="G337" s="45">
        <v>44673</v>
      </c>
    </row>
    <row r="338" spans="1:7" x14ac:dyDescent="0.3">
      <c r="B338" t="s">
        <v>1318</v>
      </c>
      <c r="C338" s="19">
        <v>937</v>
      </c>
      <c r="D338" s="12">
        <v>284</v>
      </c>
      <c r="E338" s="60">
        <f>_xlfn.PERCENTOF(C338,_2024[[#Totals],[Pajamos]])</f>
        <v>3.9810132976219459E-5</v>
      </c>
      <c r="F338" s="60">
        <f>_xlfn.PERCENTOF(D338,_2024[[#Totals],[Žiūrovų skaičius]])</f>
        <v>7.7991488492273493E-5</v>
      </c>
      <c r="G338" s="45">
        <v>44694</v>
      </c>
    </row>
    <row r="339" spans="1:7" x14ac:dyDescent="0.3">
      <c r="B339" t="s">
        <v>1319</v>
      </c>
      <c r="C339" s="19">
        <v>883.5</v>
      </c>
      <c r="D339" s="12">
        <v>141</v>
      </c>
      <c r="E339" s="60">
        <f>_xlfn.PERCENTOF(C339,_2024[[#Totals],[Pajamos]])</f>
        <v>3.7537089097641296E-5</v>
      </c>
      <c r="F339" s="60">
        <f>_xlfn.PERCENTOF(D339,_2024[[#Totals],[Žiūrovų skaičius]])</f>
        <v>3.8721126328910431E-5</v>
      </c>
      <c r="G339" s="45">
        <v>45618</v>
      </c>
    </row>
    <row r="340" spans="1:7" x14ac:dyDescent="0.3">
      <c r="B340" t="s">
        <v>1320</v>
      </c>
      <c r="C340" s="19">
        <v>631.79999999999995</v>
      </c>
      <c r="D340" s="12">
        <v>104</v>
      </c>
      <c r="E340" s="60">
        <f>_xlfn.PERCENTOF(C340,_2024[[#Totals],[Pajamos]])</f>
        <v>2.6843161167956727E-5</v>
      </c>
      <c r="F340" s="60">
        <f>_xlfn.PERCENTOF(D340,_2024[[#Totals],[Žiūrovų skaičius]])</f>
        <v>2.8560263391536769E-5</v>
      </c>
      <c r="G340" s="45">
        <v>45597</v>
      </c>
    </row>
    <row r="341" spans="1:7" x14ac:dyDescent="0.3">
      <c r="B341" t="s">
        <v>1321</v>
      </c>
      <c r="C341" s="19">
        <v>592</v>
      </c>
      <c r="D341" s="12">
        <v>104</v>
      </c>
      <c r="E341" s="60">
        <f>_xlfn.PERCENTOF(C341,_2024[[#Totals],[Pajamos]])</f>
        <v>2.515218646950045E-5</v>
      </c>
      <c r="F341" s="60">
        <f>_xlfn.PERCENTOF(D341,_2024[[#Totals],[Žiūrovų skaičius]])</f>
        <v>2.8560263391536769E-5</v>
      </c>
      <c r="G341" s="45">
        <v>45170</v>
      </c>
    </row>
    <row r="342" spans="1:7" x14ac:dyDescent="0.3">
      <c r="B342" t="s">
        <v>1322</v>
      </c>
      <c r="C342" s="19">
        <v>522</v>
      </c>
      <c r="D342" s="12">
        <v>328</v>
      </c>
      <c r="E342" s="60">
        <f>_xlfn.PERCENTOF(C342,_2024[[#Totals],[Pajamos]])</f>
        <v>2.2178110366687896E-5</v>
      </c>
      <c r="F342" s="60">
        <f>_xlfn.PERCENTOF(D342,_2024[[#Totals],[Žiūrovų skaičius]])</f>
        <v>9.0074676850231358E-5</v>
      </c>
      <c r="G342" s="45">
        <v>44939</v>
      </c>
    </row>
    <row r="343" spans="1:7" x14ac:dyDescent="0.3">
      <c r="B343" t="s">
        <v>1323</v>
      </c>
      <c r="C343" s="19">
        <v>470.5</v>
      </c>
      <c r="D343" s="12">
        <v>94</v>
      </c>
      <c r="E343" s="60">
        <f>_xlfn.PERCENTOF(C343,_2024[[#Totals],[Pajamos]])</f>
        <v>1.9990040091047232E-5</v>
      </c>
      <c r="F343" s="60">
        <f>_xlfn.PERCENTOF(D343,_2024[[#Totals],[Žiūrovų skaičius]])</f>
        <v>2.5814084219273618E-5</v>
      </c>
      <c r="G343" s="45">
        <v>45191</v>
      </c>
    </row>
    <row r="344" spans="1:7" x14ac:dyDescent="0.3">
      <c r="B344" t="s">
        <v>1324</v>
      </c>
      <c r="C344" s="19">
        <v>100</v>
      </c>
      <c r="D344" s="12">
        <v>20</v>
      </c>
      <c r="E344" s="60">
        <f>_xlfn.PERCENTOF(C344,_2024[[#Totals],[Pajamos]])</f>
        <v>4.2486801468750759E-6</v>
      </c>
      <c r="F344" s="60">
        <f>_xlfn.PERCENTOF(D344,_2024[[#Totals],[Žiūrovų skaičius]])</f>
        <v>5.492358344526302E-6</v>
      </c>
      <c r="G344" s="45">
        <v>44883</v>
      </c>
    </row>
    <row r="345" spans="1:7" x14ac:dyDescent="0.3">
      <c r="B345" t="s">
        <v>1325</v>
      </c>
      <c r="C345" s="19">
        <v>99</v>
      </c>
      <c r="D345" s="12">
        <v>18</v>
      </c>
      <c r="E345" s="60">
        <f>_xlfn.PERCENTOF(C345,_2024[[#Totals],[Pajamos]])</f>
        <v>4.2061933454063255E-6</v>
      </c>
      <c r="F345" s="60">
        <f>_xlfn.PERCENTOF(D345,_2024[[#Totals],[Žiūrovų skaičius]])</f>
        <v>4.9431225100736714E-6</v>
      </c>
      <c r="G345" s="45">
        <v>44330</v>
      </c>
    </row>
    <row r="346" spans="1:7" x14ac:dyDescent="0.3">
      <c r="A346" t="s">
        <v>1326</v>
      </c>
      <c r="B346">
        <f>COUNTA(B326:B345)</f>
        <v>20</v>
      </c>
      <c r="C346" s="19">
        <v>41530.25</v>
      </c>
      <c r="D346" s="12">
        <v>9868</v>
      </c>
      <c r="E346" s="60">
        <f>_xlfn.PERCENTOF(C346,_2024[[#Totals],[Pajamos]])</f>
        <v>1.7644874866975862E-3</v>
      </c>
      <c r="F346" s="60">
        <f>_xlfn.PERCENTOF(D346,_2024[[#Totals],[Žiūrovų skaičius]])</f>
        <v>2.7099296071892774E-3</v>
      </c>
      <c r="G346" s="45">
        <v>45625</v>
      </c>
    </row>
    <row r="347" spans="1:7" x14ac:dyDescent="0.3">
      <c r="A347" t="s">
        <v>510</v>
      </c>
      <c r="B347" t="s">
        <v>1327</v>
      </c>
      <c r="C347" s="19">
        <v>5876</v>
      </c>
      <c r="D347" s="12">
        <v>1452</v>
      </c>
      <c r="E347" s="60">
        <f>_xlfn.PERCENTOF(C347,_2024[[#Totals],[Pajamos]])</f>
        <v>2.4965244543037949E-4</v>
      </c>
      <c r="F347" s="60">
        <f>_xlfn.PERCENTOF(D347,_2024[[#Totals],[Žiūrovų skaičius]])</f>
        <v>3.9874521581260953E-4</v>
      </c>
      <c r="G347" s="45">
        <v>44807</v>
      </c>
    </row>
    <row r="348" spans="1:7" x14ac:dyDescent="0.3">
      <c r="B348" t="s">
        <v>1328</v>
      </c>
      <c r="C348" s="19">
        <v>5753</v>
      </c>
      <c r="D348" s="12">
        <v>1424</v>
      </c>
      <c r="E348" s="60">
        <f>_xlfn.PERCENTOF(C348,_2024[[#Totals],[Pajamos]])</f>
        <v>2.4442656884972314E-4</v>
      </c>
      <c r="F348" s="60">
        <f>_xlfn.PERCENTOF(D348,_2024[[#Totals],[Žiūrovų skaičius]])</f>
        <v>3.9105591413027269E-4</v>
      </c>
      <c r="G348" s="45">
        <v>45592</v>
      </c>
    </row>
    <row r="349" spans="1:7" x14ac:dyDescent="0.3">
      <c r="B349" t="s">
        <v>1329</v>
      </c>
      <c r="C349" s="19">
        <v>5134</v>
      </c>
      <c r="D349" s="12">
        <v>1313</v>
      </c>
      <c r="E349" s="60">
        <f>_xlfn.PERCENTOF(C349,_2024[[#Totals],[Pajamos]])</f>
        <v>2.1812723874056641E-4</v>
      </c>
      <c r="F349" s="60">
        <f>_xlfn.PERCENTOF(D349,_2024[[#Totals],[Žiūrovų skaičius]])</f>
        <v>3.6057332531815175E-4</v>
      </c>
      <c r="G349" s="45">
        <v>42654</v>
      </c>
    </row>
    <row r="350" spans="1:7" x14ac:dyDescent="0.3">
      <c r="B350" t="s">
        <v>1330</v>
      </c>
      <c r="C350" s="19">
        <v>4504</v>
      </c>
      <c r="D350" s="12">
        <v>1200</v>
      </c>
      <c r="E350" s="60">
        <f>_xlfn.PERCENTOF(C350,_2024[[#Totals],[Pajamos]])</f>
        <v>1.9136055381525343E-4</v>
      </c>
      <c r="F350" s="60">
        <f>_xlfn.PERCENTOF(D350,_2024[[#Totals],[Žiūrovų skaičius]])</f>
        <v>3.2954150067157812E-4</v>
      </c>
      <c r="G350" s="45">
        <v>44716</v>
      </c>
    </row>
    <row r="351" spans="1:7" x14ac:dyDescent="0.3">
      <c r="B351" t="s">
        <v>1331</v>
      </c>
      <c r="C351" s="19">
        <v>3344</v>
      </c>
      <c r="D351" s="12">
        <v>811</v>
      </c>
      <c r="E351" s="60">
        <f>_xlfn.PERCENTOF(C351,_2024[[#Totals],[Pajamos]])</f>
        <v>1.4207586411150254E-4</v>
      </c>
      <c r="F351" s="60">
        <f>_xlfn.PERCENTOF(D351,_2024[[#Totals],[Žiūrovų skaičius]])</f>
        <v>2.2271513087054155E-4</v>
      </c>
      <c r="G351" s="45">
        <v>45214</v>
      </c>
    </row>
    <row r="352" spans="1:7" x14ac:dyDescent="0.3">
      <c r="B352" t="s">
        <v>1332</v>
      </c>
      <c r="C352" s="19">
        <v>3107</v>
      </c>
      <c r="D352" s="12">
        <v>639</v>
      </c>
      <c r="E352" s="60">
        <f>_xlfn.PERCENTOF(C352,_2024[[#Totals],[Pajamos]])</f>
        <v>1.320064921634086E-4</v>
      </c>
      <c r="F352" s="60">
        <f>_xlfn.PERCENTOF(D352,_2024[[#Totals],[Žiūrovų skaičius]])</f>
        <v>1.7548084910761535E-4</v>
      </c>
      <c r="G352" s="45">
        <v>45371</v>
      </c>
    </row>
    <row r="353" spans="1:7" x14ac:dyDescent="0.3">
      <c r="B353" t="s">
        <v>1333</v>
      </c>
      <c r="C353" s="19">
        <v>2753</v>
      </c>
      <c r="D353" s="12">
        <v>847</v>
      </c>
      <c r="E353" s="60">
        <f>_xlfn.PERCENTOF(C353,_2024[[#Totals],[Pajamos]])</f>
        <v>1.1696616444347085E-4</v>
      </c>
      <c r="F353" s="60">
        <f>_xlfn.PERCENTOF(D353,_2024[[#Totals],[Žiūrovų skaičius]])</f>
        <v>2.3260137589068889E-4</v>
      </c>
      <c r="G353" s="45">
        <v>45564</v>
      </c>
    </row>
    <row r="354" spans="1:7" x14ac:dyDescent="0.3">
      <c r="B354" t="s">
        <v>1334</v>
      </c>
      <c r="C354" s="19">
        <v>2129</v>
      </c>
      <c r="D354" s="12">
        <v>522</v>
      </c>
      <c r="E354" s="60">
        <f>_xlfn.PERCENTOF(C354,_2024[[#Totals],[Pajamos]])</f>
        <v>9.045440032697037E-5</v>
      </c>
      <c r="F354" s="60">
        <f>_xlfn.PERCENTOF(D354,_2024[[#Totals],[Žiūrovų skaičius]])</f>
        <v>1.4335055279213649E-4</v>
      </c>
      <c r="G354" s="45">
        <v>42988</v>
      </c>
    </row>
    <row r="355" spans="1:7" x14ac:dyDescent="0.3">
      <c r="B355" t="s">
        <v>1335</v>
      </c>
      <c r="C355" s="19">
        <v>1741</v>
      </c>
      <c r="D355" s="12">
        <v>667</v>
      </c>
      <c r="E355" s="60">
        <f>_xlfn.PERCENTOF(C355,_2024[[#Totals],[Pajamos]])</f>
        <v>7.3969521357095079E-5</v>
      </c>
      <c r="F355" s="60">
        <f>_xlfn.PERCENTOF(D355,_2024[[#Totals],[Žiūrovų skaičius]])</f>
        <v>1.8317015078995216E-4</v>
      </c>
      <c r="G355" s="45">
        <v>44302</v>
      </c>
    </row>
    <row r="356" spans="1:7" x14ac:dyDescent="0.3">
      <c r="B356" t="s">
        <v>1336</v>
      </c>
      <c r="C356" s="19">
        <v>1593</v>
      </c>
      <c r="D356" s="12">
        <v>459</v>
      </c>
      <c r="E356" s="60">
        <f>_xlfn.PERCENTOF(C356,_2024[[#Totals],[Pajamos]])</f>
        <v>6.7681474739719966E-5</v>
      </c>
      <c r="F356" s="60">
        <f>_xlfn.PERCENTOF(D356,_2024[[#Totals],[Žiūrovų skaičius]])</f>
        <v>1.2604962400687862E-4</v>
      </c>
      <c r="G356" s="45">
        <v>44080</v>
      </c>
    </row>
    <row r="357" spans="1:7" x14ac:dyDescent="0.3">
      <c r="B357" t="s">
        <v>1337</v>
      </c>
      <c r="C357" s="19">
        <v>1157</v>
      </c>
      <c r="D357" s="12">
        <v>345</v>
      </c>
      <c r="E357" s="60">
        <f>_xlfn.PERCENTOF(C357,_2024[[#Totals],[Pajamos]])</f>
        <v>4.9157229299344632E-5</v>
      </c>
      <c r="F357" s="60">
        <f>_xlfn.PERCENTOF(D357,_2024[[#Totals],[Žiūrovų skaičius]])</f>
        <v>9.4743181443078712E-5</v>
      </c>
      <c r="G357" s="45">
        <v>44114</v>
      </c>
    </row>
    <row r="358" spans="1:7" x14ac:dyDescent="0.3">
      <c r="B358" t="s">
        <v>1338</v>
      </c>
      <c r="C358" s="19">
        <v>1020</v>
      </c>
      <c r="D358" s="12">
        <v>132</v>
      </c>
      <c r="E358" s="60">
        <f>_xlfn.PERCENTOF(C358,_2024[[#Totals],[Pajamos]])</f>
        <v>4.3336537498125774E-5</v>
      </c>
      <c r="F358" s="60">
        <f>_xlfn.PERCENTOF(D358,_2024[[#Totals],[Žiūrovų skaičius]])</f>
        <v>3.6249565073873596E-5</v>
      </c>
      <c r="G358" s="45">
        <v>44350</v>
      </c>
    </row>
    <row r="359" spans="1:7" x14ac:dyDescent="0.3">
      <c r="B359" t="s">
        <v>1339</v>
      </c>
      <c r="C359" s="19">
        <v>936</v>
      </c>
      <c r="D359" s="12">
        <v>197</v>
      </c>
      <c r="E359" s="60">
        <f>_xlfn.PERCENTOF(C359,_2024[[#Totals],[Pajamos]])</f>
        <v>3.9767646174750711E-5</v>
      </c>
      <c r="F359" s="60">
        <f>_xlfn.PERCENTOF(D359,_2024[[#Totals],[Žiūrovų skaičius]])</f>
        <v>5.4099729693584071E-5</v>
      </c>
      <c r="G359" s="45">
        <v>44493</v>
      </c>
    </row>
    <row r="360" spans="1:7" x14ac:dyDescent="0.3">
      <c r="B360" t="s">
        <v>1340</v>
      </c>
      <c r="C360" s="19">
        <v>536</v>
      </c>
      <c r="D360" s="12">
        <v>167</v>
      </c>
      <c r="E360" s="60">
        <f>_xlfn.PERCENTOF(C360,_2024[[#Totals],[Pajamos]])</f>
        <v>2.2772925587250407E-5</v>
      </c>
      <c r="F360" s="60">
        <f>_xlfn.PERCENTOF(D360,_2024[[#Totals],[Žiūrovų skaičius]])</f>
        <v>4.586119217679462E-5</v>
      </c>
      <c r="G360" s="45">
        <v>44431</v>
      </c>
    </row>
    <row r="361" spans="1:7" x14ac:dyDescent="0.3">
      <c r="B361" t="s">
        <v>1341</v>
      </c>
      <c r="C361" s="19">
        <v>501</v>
      </c>
      <c r="D361" s="12">
        <v>153</v>
      </c>
      <c r="E361" s="60">
        <f>_xlfn.PERCENTOF(C361,_2024[[#Totals],[Pajamos]])</f>
        <v>2.1285887535844132E-5</v>
      </c>
      <c r="F361" s="60">
        <f>_xlfn.PERCENTOF(D361,_2024[[#Totals],[Žiūrovų skaičius]])</f>
        <v>4.2016541335626213E-5</v>
      </c>
      <c r="G361" s="45">
        <v>43435</v>
      </c>
    </row>
    <row r="362" spans="1:7" x14ac:dyDescent="0.3">
      <c r="B362" t="s">
        <v>1342</v>
      </c>
      <c r="C362" s="19">
        <v>150</v>
      </c>
      <c r="D362" s="12">
        <v>50</v>
      </c>
      <c r="E362" s="60">
        <f>_xlfn.PERCENTOF(C362,_2024[[#Totals],[Pajamos]])</f>
        <v>6.3730202203126143E-6</v>
      </c>
      <c r="F362" s="60">
        <f>_xlfn.PERCENTOF(D362,_2024[[#Totals],[Žiūrovų skaičius]])</f>
        <v>1.3730895861315755E-5</v>
      </c>
      <c r="G362" s="45">
        <v>44707</v>
      </c>
    </row>
    <row r="363" spans="1:7" x14ac:dyDescent="0.3">
      <c r="A363" t="s">
        <v>1343</v>
      </c>
      <c r="B363">
        <f>COUNTA(B347:B362)</f>
        <v>16</v>
      </c>
      <c r="C363" s="19">
        <v>40234</v>
      </c>
      <c r="D363" s="12">
        <v>10378</v>
      </c>
      <c r="E363" s="60">
        <f>_xlfn.PERCENTOF(C363,_2024[[#Totals],[Pajamos]])</f>
        <v>1.7094139702937181E-3</v>
      </c>
      <c r="F363" s="60">
        <f>_xlfn.PERCENTOF(D363,_2024[[#Totals],[Žiūrovų skaičius]])</f>
        <v>2.8499847449746981E-3</v>
      </c>
      <c r="G363" s="45">
        <v>45592</v>
      </c>
    </row>
    <row r="364" spans="1:7" x14ac:dyDescent="0.3">
      <c r="A364" t="s">
        <v>405</v>
      </c>
      <c r="B364" t="s">
        <v>1344</v>
      </c>
      <c r="C364" s="19">
        <v>10531.26</v>
      </c>
      <c r="D364" s="12">
        <v>2011</v>
      </c>
      <c r="E364" s="60">
        <f>_xlfn.PERCENTOF(C364,_2024[[#Totals],[Pajamos]])</f>
        <v>4.4743955283579613E-4</v>
      </c>
      <c r="F364" s="60">
        <f>_xlfn.PERCENTOF(D364,_2024[[#Totals],[Žiūrovų skaičius]])</f>
        <v>5.522566315421197E-4</v>
      </c>
      <c r="G364" s="45">
        <v>45569</v>
      </c>
    </row>
    <row r="365" spans="1:7" x14ac:dyDescent="0.3">
      <c r="B365" t="s">
        <v>1345</v>
      </c>
      <c r="C365" s="19">
        <v>6135.21</v>
      </c>
      <c r="D365" s="12">
        <v>1408</v>
      </c>
      <c r="E365" s="60">
        <f>_xlfn.PERCENTOF(C365,_2024[[#Totals],[Pajamos]])</f>
        <v>2.6066544923909437E-4</v>
      </c>
      <c r="F365" s="60">
        <f>_xlfn.PERCENTOF(D365,_2024[[#Totals],[Žiūrovų skaičius]])</f>
        <v>3.8666202745465164E-4</v>
      </c>
      <c r="G365" s="45">
        <v>45422</v>
      </c>
    </row>
    <row r="366" spans="1:7" x14ac:dyDescent="0.3">
      <c r="B366" t="s">
        <v>1346</v>
      </c>
      <c r="C366" s="19">
        <v>6107</v>
      </c>
      <c r="D366" s="12">
        <v>1253</v>
      </c>
      <c r="E366" s="60">
        <f>_xlfn.PERCENTOF(C366,_2024[[#Totals],[Pajamos]])</f>
        <v>2.5946689656966088E-4</v>
      </c>
      <c r="F366" s="60">
        <f>_xlfn.PERCENTOF(D366,_2024[[#Totals],[Žiūrovų skaičius]])</f>
        <v>3.440962502845728E-4</v>
      </c>
      <c r="G366" s="45">
        <v>45303</v>
      </c>
    </row>
    <row r="367" spans="1:7" x14ac:dyDescent="0.3">
      <c r="B367" t="s">
        <v>1347</v>
      </c>
      <c r="C367" s="19">
        <v>4059.89</v>
      </c>
      <c r="D367" s="12">
        <v>756</v>
      </c>
      <c r="E367" s="60">
        <f>_xlfn.PERCENTOF(C367,_2024[[#Totals],[Pajamos]])</f>
        <v>1.7249174041496652E-4</v>
      </c>
      <c r="F367" s="60">
        <f>_xlfn.PERCENTOF(D367,_2024[[#Totals],[Žiūrovų skaičius]])</f>
        <v>2.0761114542309421E-4</v>
      </c>
      <c r="G367" s="45">
        <v>45597</v>
      </c>
    </row>
    <row r="368" spans="1:7" x14ac:dyDescent="0.3">
      <c r="B368" t="s">
        <v>1348</v>
      </c>
      <c r="C368" s="19">
        <v>3662.47</v>
      </c>
      <c r="D368" s="12">
        <v>540</v>
      </c>
      <c r="E368" s="60">
        <f>_xlfn.PERCENTOF(C368,_2024[[#Totals],[Pajamos]])</f>
        <v>1.5560663577525558E-4</v>
      </c>
      <c r="F368" s="60">
        <f>_xlfn.PERCENTOF(D368,_2024[[#Totals],[Žiūrovų skaičius]])</f>
        <v>1.4829367530221015E-4</v>
      </c>
      <c r="G368" s="45">
        <v>45415</v>
      </c>
    </row>
    <row r="369" spans="1:7" x14ac:dyDescent="0.3">
      <c r="B369" t="s">
        <v>1349</v>
      </c>
      <c r="C369" s="19">
        <v>1545</v>
      </c>
      <c r="D369" s="12">
        <v>529</v>
      </c>
      <c r="E369" s="60">
        <f>_xlfn.PERCENTOF(C369,_2024[[#Totals],[Pajamos]])</f>
        <v>6.564210826921993E-5</v>
      </c>
      <c r="F369" s="60">
        <f>_xlfn.PERCENTOF(D369,_2024[[#Totals],[Žiūrovų skaičius]])</f>
        <v>1.452728782127207E-4</v>
      </c>
      <c r="G369" s="45">
        <v>45261</v>
      </c>
    </row>
    <row r="370" spans="1:7" x14ac:dyDescent="0.3">
      <c r="B370" t="s">
        <v>1350</v>
      </c>
      <c r="C370" s="19">
        <v>563.16</v>
      </c>
      <c r="D370" s="12">
        <v>103</v>
      </c>
      <c r="E370" s="60">
        <f>_xlfn.PERCENTOF(C370,_2024[[#Totals],[Pajamos]])</f>
        <v>2.3926867115141677E-5</v>
      </c>
      <c r="F370" s="60">
        <f>_xlfn.PERCENTOF(D370,_2024[[#Totals],[Žiūrovų skaičius]])</f>
        <v>2.8285645474310456E-5</v>
      </c>
      <c r="G370" s="45">
        <v>45324</v>
      </c>
    </row>
    <row r="371" spans="1:7" x14ac:dyDescent="0.3">
      <c r="B371" t="s">
        <v>1351</v>
      </c>
      <c r="C371" s="19">
        <v>391.19</v>
      </c>
      <c r="D371" s="12">
        <v>82</v>
      </c>
      <c r="E371" s="60">
        <f>_xlfn.PERCENTOF(C371,_2024[[#Totals],[Pajamos]])</f>
        <v>1.6620411866560609E-5</v>
      </c>
      <c r="F371" s="60">
        <f>_xlfn.PERCENTOF(D371,_2024[[#Totals],[Žiūrovų skaičius]])</f>
        <v>2.251866921255784E-5</v>
      </c>
      <c r="G371" s="45">
        <v>45534</v>
      </c>
    </row>
    <row r="372" spans="1:7" x14ac:dyDescent="0.3">
      <c r="A372" t="s">
        <v>1352</v>
      </c>
      <c r="B372">
        <f>COUNTA(B364:B371)</f>
        <v>8</v>
      </c>
      <c r="C372" s="19">
        <v>32995.18</v>
      </c>
      <c r="D372" s="12">
        <v>6682</v>
      </c>
      <c r="E372" s="60">
        <f>_xlfn.PERCENTOF(C372,_2024[[#Totals],[Pajamos]])</f>
        <v>1.4018596620856958E-3</v>
      </c>
      <c r="F372" s="60">
        <f>_xlfn.PERCENTOF(D372,_2024[[#Totals],[Žiūrovų skaičius]])</f>
        <v>1.8349969229062375E-3</v>
      </c>
      <c r="G372" s="45">
        <v>45597</v>
      </c>
    </row>
    <row r="373" spans="1:7" x14ac:dyDescent="0.3">
      <c r="A373" t="s">
        <v>318</v>
      </c>
      <c r="B373" t="s">
        <v>1353</v>
      </c>
      <c r="C373" s="19">
        <v>24509.43</v>
      </c>
      <c r="D373" s="12">
        <v>4211</v>
      </c>
      <c r="E373" s="60">
        <f>_xlfn.PERCENTOF(C373,_2024[[#Totals],[Pajamos]])</f>
        <v>1.041327286522244E-3</v>
      </c>
      <c r="F373" s="60">
        <f>_xlfn.PERCENTOF(D373,_2024[[#Totals],[Žiūrovų skaičius]])</f>
        <v>1.1564160494400128E-3</v>
      </c>
      <c r="G373" s="45">
        <v>45352</v>
      </c>
    </row>
    <row r="374" spans="1:7" x14ac:dyDescent="0.3">
      <c r="B374" t="s">
        <v>1354</v>
      </c>
      <c r="C374" s="19">
        <v>2298.4</v>
      </c>
      <c r="D374" s="12">
        <v>328</v>
      </c>
      <c r="E374" s="60">
        <f>_xlfn.PERCENTOF(C374,_2024[[#Totals],[Pajamos]])</f>
        <v>9.7651664495776753E-5</v>
      </c>
      <c r="F374" s="60">
        <f>_xlfn.PERCENTOF(D374,_2024[[#Totals],[Žiūrovų skaičius]])</f>
        <v>9.0074676850231358E-5</v>
      </c>
      <c r="G374" s="45">
        <v>45219</v>
      </c>
    </row>
    <row r="375" spans="1:7" x14ac:dyDescent="0.3">
      <c r="B375" t="s">
        <v>1355</v>
      </c>
      <c r="C375" s="19">
        <v>1466.7</v>
      </c>
      <c r="D375" s="12">
        <v>321</v>
      </c>
      <c r="E375" s="60">
        <f>_xlfn.PERCENTOF(C375,_2024[[#Totals],[Pajamos]])</f>
        <v>6.2315391714216743E-5</v>
      </c>
      <c r="F375" s="60">
        <f>_xlfn.PERCENTOF(D375,_2024[[#Totals],[Žiūrovų skaičius]])</f>
        <v>8.8152351429647148E-5</v>
      </c>
      <c r="G375" s="45">
        <v>45450</v>
      </c>
    </row>
    <row r="376" spans="1:7" x14ac:dyDescent="0.3">
      <c r="A376" t="s">
        <v>1356</v>
      </c>
      <c r="B376">
        <f>COUNTA(B373:B375)</f>
        <v>3</v>
      </c>
      <c r="C376" s="19">
        <v>28274.530000000002</v>
      </c>
      <c r="D376" s="12">
        <v>4860</v>
      </c>
      <c r="E376" s="60">
        <f>_xlfn.PERCENTOF(C376,_2024[[#Totals],[Pajamos]])</f>
        <v>1.2012943427322374E-3</v>
      </c>
      <c r="F376" s="60">
        <f>_xlfn.PERCENTOF(D376,_2024[[#Totals],[Žiūrovų skaičius]])</f>
        <v>1.3346430777198914E-3</v>
      </c>
      <c r="G376" s="45">
        <v>45450</v>
      </c>
    </row>
    <row r="377" spans="1:7" x14ac:dyDescent="0.3">
      <c r="A377" t="s">
        <v>288</v>
      </c>
      <c r="B377" t="s">
        <v>1357</v>
      </c>
      <c r="C377" s="19">
        <v>27961</v>
      </c>
      <c r="D377" s="12">
        <v>4161</v>
      </c>
      <c r="E377" s="60">
        <f>_xlfn.PERCENTOF(C377,_2024[[#Totals],[Pajamos]])</f>
        <v>1.18797345586774E-3</v>
      </c>
      <c r="F377" s="60">
        <f>_xlfn.PERCENTOF(D377,_2024[[#Totals],[Žiūrovų skaičius]])</f>
        <v>1.1426851535786971E-3</v>
      </c>
      <c r="G377" s="45">
        <v>45541</v>
      </c>
    </row>
    <row r="378" spans="1:7" x14ac:dyDescent="0.3">
      <c r="A378" t="s">
        <v>1358</v>
      </c>
      <c r="B378">
        <f>COUNTA(B377)</f>
        <v>1</v>
      </c>
      <c r="C378" s="19">
        <v>27961</v>
      </c>
      <c r="D378" s="12">
        <v>4161</v>
      </c>
      <c r="E378" s="60">
        <f>_xlfn.PERCENTOF(C378,_2024[[#Totals],[Pajamos]])</f>
        <v>1.18797345586774E-3</v>
      </c>
      <c r="F378" s="60">
        <f>_xlfn.PERCENTOF(D378,_2024[[#Totals],[Žiūrovų skaičius]])</f>
        <v>1.1426851535786971E-3</v>
      </c>
      <c r="G378" s="45">
        <v>45541</v>
      </c>
    </row>
    <row r="379" spans="1:7" x14ac:dyDescent="0.3">
      <c r="A379" t="s">
        <v>533</v>
      </c>
      <c r="B379" t="s">
        <v>1359</v>
      </c>
      <c r="C379" s="19">
        <v>4892.5</v>
      </c>
      <c r="D379" s="12">
        <v>1156</v>
      </c>
      <c r="E379" s="60">
        <f>_xlfn.PERCENTOF(C379,_2024[[#Totals],[Pajamos]])</f>
        <v>2.078666761858631E-4</v>
      </c>
      <c r="F379" s="60">
        <f>_xlfn.PERCENTOF(D379,_2024[[#Totals],[Žiūrovų skaičius]])</f>
        <v>3.1745831231362023E-4</v>
      </c>
      <c r="G379" s="45">
        <v>44894</v>
      </c>
    </row>
    <row r="380" spans="1:7" x14ac:dyDescent="0.3">
      <c r="B380" t="s">
        <v>1360</v>
      </c>
      <c r="C380" s="19">
        <v>2524</v>
      </c>
      <c r="D380" s="12">
        <v>681</v>
      </c>
      <c r="E380" s="60">
        <f>_xlfn.PERCENTOF(C380,_2024[[#Totals],[Pajamos]])</f>
        <v>1.0723668690712692E-4</v>
      </c>
      <c r="F380" s="60">
        <f>_xlfn.PERCENTOF(D380,_2024[[#Totals],[Žiūrovų skaičius]])</f>
        <v>1.8701480163112058E-4</v>
      </c>
      <c r="G380" s="45">
        <v>45619</v>
      </c>
    </row>
    <row r="381" spans="1:7" x14ac:dyDescent="0.3">
      <c r="B381" t="s">
        <v>1361</v>
      </c>
      <c r="C381" s="19">
        <v>2351.5</v>
      </c>
      <c r="D381" s="12">
        <v>593</v>
      </c>
      <c r="E381" s="60">
        <f>_xlfn.PERCENTOF(C381,_2024[[#Totals],[Pajamos]])</f>
        <v>9.9907713653767406E-5</v>
      </c>
      <c r="F381" s="60">
        <f>_xlfn.PERCENTOF(D381,_2024[[#Totals],[Žiūrovų skaičius]])</f>
        <v>1.6284842491520485E-4</v>
      </c>
      <c r="G381" s="45">
        <v>44707</v>
      </c>
    </row>
    <row r="382" spans="1:7" x14ac:dyDescent="0.3">
      <c r="B382" t="s">
        <v>1362</v>
      </c>
      <c r="C382" s="19">
        <v>2022</v>
      </c>
      <c r="D382" s="12">
        <v>594</v>
      </c>
      <c r="E382" s="60">
        <f>_xlfn.PERCENTOF(C382,_2024[[#Totals],[Pajamos]])</f>
        <v>8.5908312569814031E-5</v>
      </c>
      <c r="F382" s="60">
        <f>_xlfn.PERCENTOF(D382,_2024[[#Totals],[Žiūrovų skaičius]])</f>
        <v>1.6312304283243117E-4</v>
      </c>
      <c r="G382" s="45">
        <v>45588</v>
      </c>
    </row>
    <row r="383" spans="1:7" x14ac:dyDescent="0.3">
      <c r="B383" t="s">
        <v>1363</v>
      </c>
      <c r="C383" s="19">
        <v>2000</v>
      </c>
      <c r="D383" s="12">
        <v>277</v>
      </c>
      <c r="E383" s="60">
        <f>_xlfn.PERCENTOF(C383,_2024[[#Totals],[Pajamos]])</f>
        <v>8.4973602937501522E-5</v>
      </c>
      <c r="F383" s="60">
        <f>_xlfn.PERCENTOF(D383,_2024[[#Totals],[Žiūrovų skaičius]])</f>
        <v>7.6069163071689283E-5</v>
      </c>
      <c r="G383" s="45">
        <v>43896</v>
      </c>
    </row>
    <row r="384" spans="1:7" x14ac:dyDescent="0.3">
      <c r="B384" t="s">
        <v>1364</v>
      </c>
      <c r="C384" s="19">
        <v>1949.5</v>
      </c>
      <c r="D384" s="12">
        <v>446</v>
      </c>
      <c r="E384" s="60">
        <f>_xlfn.PERCENTOF(C384,_2024[[#Totals],[Pajamos]])</f>
        <v>8.2828019463329603E-5</v>
      </c>
      <c r="F384" s="60">
        <f>_xlfn.PERCENTOF(D384,_2024[[#Totals],[Žiūrovų skaičius]])</f>
        <v>1.2247959108293652E-4</v>
      </c>
      <c r="G384" s="45">
        <v>44112</v>
      </c>
    </row>
    <row r="385" spans="1:7" x14ac:dyDescent="0.3">
      <c r="B385" t="s">
        <v>1365</v>
      </c>
      <c r="C385" s="19">
        <v>1535</v>
      </c>
      <c r="D385" s="12">
        <v>468</v>
      </c>
      <c r="E385" s="60">
        <f>_xlfn.PERCENTOF(C385,_2024[[#Totals],[Pajamos]])</f>
        <v>6.521724025453241E-5</v>
      </c>
      <c r="F385" s="60">
        <f>_xlfn.PERCENTOF(D385,_2024[[#Totals],[Žiūrovų skaičius]])</f>
        <v>1.2852118526191547E-4</v>
      </c>
      <c r="G385" s="45">
        <v>45434</v>
      </c>
    </row>
    <row r="386" spans="1:7" x14ac:dyDescent="0.3">
      <c r="B386" t="s">
        <v>1366</v>
      </c>
      <c r="C386" s="19">
        <v>1519</v>
      </c>
      <c r="D386" s="12">
        <v>414</v>
      </c>
      <c r="E386" s="60">
        <f>_xlfn.PERCENTOF(C386,_2024[[#Totals],[Pajamos]])</f>
        <v>6.4537451431032403E-5</v>
      </c>
      <c r="F386" s="60">
        <f>_xlfn.PERCENTOF(D386,_2024[[#Totals],[Žiūrovų skaičius]])</f>
        <v>1.1369181773169444E-4</v>
      </c>
      <c r="G386" s="45">
        <v>43574</v>
      </c>
    </row>
    <row r="387" spans="1:7" x14ac:dyDescent="0.3">
      <c r="B387" t="s">
        <v>1367</v>
      </c>
      <c r="C387" s="19">
        <v>1357.5</v>
      </c>
      <c r="D387" s="12">
        <v>474</v>
      </c>
      <c r="E387" s="60">
        <f>_xlfn.PERCENTOF(C387,_2024[[#Totals],[Pajamos]])</f>
        <v>5.767583299382916E-5</v>
      </c>
      <c r="F387" s="60">
        <f>_xlfn.PERCENTOF(D387,_2024[[#Totals],[Žiūrovų skaičius]])</f>
        <v>1.3016889276527336E-4</v>
      </c>
      <c r="G387" s="45">
        <v>44680</v>
      </c>
    </row>
    <row r="388" spans="1:7" x14ac:dyDescent="0.3">
      <c r="B388" t="s">
        <v>1368</v>
      </c>
      <c r="C388" s="19">
        <v>1052</v>
      </c>
      <c r="D388" s="12">
        <v>321</v>
      </c>
      <c r="E388" s="60">
        <f>_xlfn.PERCENTOF(C388,_2024[[#Totals],[Pajamos]])</f>
        <v>4.4696115145125802E-5</v>
      </c>
      <c r="F388" s="60">
        <f>_xlfn.PERCENTOF(D388,_2024[[#Totals],[Žiūrovų skaičius]])</f>
        <v>8.8152351429647148E-5</v>
      </c>
      <c r="G388" s="45">
        <v>44658</v>
      </c>
    </row>
    <row r="389" spans="1:7" x14ac:dyDescent="0.3">
      <c r="B389" t="s">
        <v>1369</v>
      </c>
      <c r="C389" s="19">
        <v>674</v>
      </c>
      <c r="D389" s="12">
        <v>129</v>
      </c>
      <c r="E389" s="60">
        <f>_xlfn.PERCENTOF(C389,_2024[[#Totals],[Pajamos]])</f>
        <v>2.8636104189938014E-5</v>
      </c>
      <c r="F389" s="60">
        <f>_xlfn.PERCENTOF(D389,_2024[[#Totals],[Žiūrovų skaičius]])</f>
        <v>3.5425711322194649E-5</v>
      </c>
      <c r="G389" s="45">
        <v>43567</v>
      </c>
    </row>
    <row r="390" spans="1:7" x14ac:dyDescent="0.3">
      <c r="B390" t="s">
        <v>1370</v>
      </c>
      <c r="C390" s="19">
        <v>663.5</v>
      </c>
      <c r="D390" s="12">
        <v>139</v>
      </c>
      <c r="E390" s="60">
        <f>_xlfn.PERCENTOF(C390,_2024[[#Totals],[Pajamos]])</f>
        <v>2.818999277451613E-5</v>
      </c>
      <c r="F390" s="60">
        <f>_xlfn.PERCENTOF(D390,_2024[[#Totals],[Žiūrovų skaičius]])</f>
        <v>3.8171890494457799E-5</v>
      </c>
      <c r="G390" s="45">
        <v>45631</v>
      </c>
    </row>
    <row r="391" spans="1:7" x14ac:dyDescent="0.3">
      <c r="B391" t="s">
        <v>1371</v>
      </c>
      <c r="C391" s="19">
        <v>596.5</v>
      </c>
      <c r="D391" s="12">
        <v>90</v>
      </c>
      <c r="E391" s="60">
        <f>_xlfn.PERCENTOF(C391,_2024[[#Totals],[Pajamos]])</f>
        <v>2.5343377076109829E-5</v>
      </c>
      <c r="F391" s="60">
        <f>_xlfn.PERCENTOF(D391,_2024[[#Totals],[Žiūrovų skaičius]])</f>
        <v>2.4715612550368359E-5</v>
      </c>
      <c r="G391" s="45">
        <v>44440</v>
      </c>
    </row>
    <row r="392" spans="1:7" x14ac:dyDescent="0.3">
      <c r="B392" t="s">
        <v>1372</v>
      </c>
      <c r="C392" s="19">
        <v>545.5</v>
      </c>
      <c r="D392" s="12">
        <v>244</v>
      </c>
      <c r="E392" s="60">
        <f>_xlfn.PERCENTOF(C392,_2024[[#Totals],[Pajamos]])</f>
        <v>2.317655020120354E-5</v>
      </c>
      <c r="F392" s="60">
        <f>_xlfn.PERCENTOF(D392,_2024[[#Totals],[Žiūrovų skaičius]])</f>
        <v>6.7006771803220877E-5</v>
      </c>
      <c r="G392" s="45">
        <v>44428</v>
      </c>
    </row>
    <row r="393" spans="1:7" x14ac:dyDescent="0.3">
      <c r="B393" t="s">
        <v>1373</v>
      </c>
      <c r="C393" s="19">
        <v>180</v>
      </c>
      <c r="D393" s="12">
        <v>40</v>
      </c>
      <c r="E393" s="60">
        <f>_xlfn.PERCENTOF(C393,_2024[[#Totals],[Pajamos]])</f>
        <v>7.6476242643751375E-6</v>
      </c>
      <c r="F393" s="60">
        <f>_xlfn.PERCENTOF(D393,_2024[[#Totals],[Žiūrovų skaičius]])</f>
        <v>1.0984716689052604E-5</v>
      </c>
      <c r="G393" s="45">
        <v>44971</v>
      </c>
    </row>
    <row r="394" spans="1:7" x14ac:dyDescent="0.3">
      <c r="B394" t="s">
        <v>1374</v>
      </c>
      <c r="C394" s="19">
        <v>100</v>
      </c>
      <c r="D394" s="12">
        <v>20</v>
      </c>
      <c r="E394" s="60">
        <f>_xlfn.PERCENTOF(C394,_2024[[#Totals],[Pajamos]])</f>
        <v>4.2486801468750759E-6</v>
      </c>
      <c r="F394" s="60">
        <f>_xlfn.PERCENTOF(D394,_2024[[#Totals],[Žiūrovų skaičius]])</f>
        <v>5.492358344526302E-6</v>
      </c>
      <c r="G394" s="45">
        <v>45099</v>
      </c>
    </row>
    <row r="395" spans="1:7" x14ac:dyDescent="0.3">
      <c r="B395" t="s">
        <v>1375</v>
      </c>
      <c r="C395" s="19">
        <v>30</v>
      </c>
      <c r="D395" s="12">
        <v>12</v>
      </c>
      <c r="E395" s="60">
        <f>_xlfn.PERCENTOF(C395,_2024[[#Totals],[Pajamos]])</f>
        <v>1.2746040440625228E-6</v>
      </c>
      <c r="F395" s="60">
        <f>_xlfn.PERCENTOF(D395,_2024[[#Totals],[Žiūrovų skaičius]])</f>
        <v>3.2954150067157812E-6</v>
      </c>
      <c r="G395" s="45">
        <v>44533</v>
      </c>
    </row>
    <row r="396" spans="1:7" x14ac:dyDescent="0.3">
      <c r="A396" t="s">
        <v>1376</v>
      </c>
      <c r="B396">
        <f>COUNTA(B379:B395)</f>
        <v>17</v>
      </c>
      <c r="C396" s="19">
        <v>23992.5</v>
      </c>
      <c r="D396" s="12">
        <v>6098</v>
      </c>
      <c r="E396" s="60">
        <f>_xlfn.PERCENTOF(C396,_2024[[#Totals],[Pajamos]])</f>
        <v>1.0193645842390027E-3</v>
      </c>
      <c r="F396" s="60">
        <f>_xlfn.PERCENTOF(D396,_2024[[#Totals],[Žiūrovų skaičius]])</f>
        <v>1.6746200592460696E-3</v>
      </c>
      <c r="G396" s="45">
        <v>45631</v>
      </c>
    </row>
    <row r="397" spans="1:7" x14ac:dyDescent="0.3">
      <c r="A397" t="s">
        <v>389</v>
      </c>
      <c r="B397" t="s">
        <v>1377</v>
      </c>
      <c r="C397" s="19">
        <v>11781.2</v>
      </c>
      <c r="D397" s="12">
        <v>1826</v>
      </c>
      <c r="E397" s="60">
        <f>_xlfn.PERCENTOF(C397,_2024[[#Totals],[Pajamos]])</f>
        <v>5.0054550546364644E-4</v>
      </c>
      <c r="F397" s="60">
        <f>_xlfn.PERCENTOF(D397,_2024[[#Totals],[Žiūrovų skaičius]])</f>
        <v>5.0145231685525134E-4</v>
      </c>
      <c r="G397" s="45">
        <v>45345</v>
      </c>
    </row>
    <row r="398" spans="1:7" x14ac:dyDescent="0.3">
      <c r="B398" t="s">
        <v>1378</v>
      </c>
      <c r="C398" s="19">
        <v>1863</v>
      </c>
      <c r="D398" s="12">
        <v>207</v>
      </c>
      <c r="E398" s="60">
        <f>_xlfn.PERCENTOF(C398,_2024[[#Totals],[Pajamos]])</f>
        <v>7.9152911136282664E-5</v>
      </c>
      <c r="F398" s="60">
        <f>_xlfn.PERCENTOF(D398,_2024[[#Totals],[Žiūrovų skaičius]])</f>
        <v>5.6845908865847222E-5</v>
      </c>
      <c r="G398" s="45">
        <v>44414</v>
      </c>
    </row>
    <row r="399" spans="1:7" x14ac:dyDescent="0.3">
      <c r="B399" t="s">
        <v>1379</v>
      </c>
      <c r="C399" s="19">
        <v>1835.3</v>
      </c>
      <c r="D399" s="12">
        <v>551</v>
      </c>
      <c r="E399" s="60">
        <f>_xlfn.PERCENTOF(C399,_2024[[#Totals],[Pajamos]])</f>
        <v>7.7976026735598273E-5</v>
      </c>
      <c r="F399" s="60">
        <f>_xlfn.PERCENTOF(D399,_2024[[#Totals],[Žiūrovų skaičius]])</f>
        <v>1.5131447239169962E-4</v>
      </c>
      <c r="G399" s="45">
        <v>45443</v>
      </c>
    </row>
    <row r="400" spans="1:7" x14ac:dyDescent="0.3">
      <c r="B400" t="s">
        <v>1380</v>
      </c>
      <c r="C400" s="19">
        <v>1171.5</v>
      </c>
      <c r="D400" s="12">
        <v>174</v>
      </c>
      <c r="E400" s="60">
        <f>_xlfn.PERCENTOF(C400,_2024[[#Totals],[Pajamos]])</f>
        <v>4.9773287920641518E-5</v>
      </c>
      <c r="F400" s="60">
        <f>_xlfn.PERCENTOF(D400,_2024[[#Totals],[Žiūrovų skaičius]])</f>
        <v>4.778351759737883E-5</v>
      </c>
      <c r="G400" s="45">
        <v>43609</v>
      </c>
    </row>
    <row r="401" spans="1:7" x14ac:dyDescent="0.3">
      <c r="B401" t="s">
        <v>1381</v>
      </c>
      <c r="C401" s="19">
        <v>285</v>
      </c>
      <c r="D401" s="12">
        <v>57</v>
      </c>
      <c r="E401" s="60">
        <f>_xlfn.PERCENTOF(C401,_2024[[#Totals],[Pajamos]])</f>
        <v>1.2108738418593966E-5</v>
      </c>
      <c r="F401" s="60">
        <f>_xlfn.PERCENTOF(D401,_2024[[#Totals],[Žiūrovų skaičius]])</f>
        <v>1.565322128189996E-5</v>
      </c>
      <c r="G401" s="45">
        <v>43868</v>
      </c>
    </row>
    <row r="402" spans="1:7" x14ac:dyDescent="0.3">
      <c r="A402" t="s">
        <v>1382</v>
      </c>
      <c r="B402">
        <f>COUNTA(B397:B401)</f>
        <v>5</v>
      </c>
      <c r="C402" s="19">
        <v>16936</v>
      </c>
      <c r="D402" s="12">
        <v>2815</v>
      </c>
      <c r="E402" s="60">
        <f>_xlfn.PERCENTOF(C402,_2024[[#Totals],[Pajamos]])</f>
        <v>7.1955646967476283E-4</v>
      </c>
      <c r="F402" s="60">
        <f>_xlfn.PERCENTOF(D402,_2024[[#Totals],[Žiūrovų skaičius]])</f>
        <v>7.7304943699207701E-4</v>
      </c>
      <c r="G402" s="45">
        <v>45443</v>
      </c>
    </row>
    <row r="403" spans="1:7" x14ac:dyDescent="0.3">
      <c r="A403" t="s">
        <v>435</v>
      </c>
      <c r="B403" t="s">
        <v>1383</v>
      </c>
      <c r="C403" s="19">
        <v>8281.7000000000007</v>
      </c>
      <c r="D403" s="12">
        <v>1081</v>
      </c>
      <c r="E403" s="60">
        <f>_xlfn.PERCENTOF(C403,_2024[[#Totals],[Pajamos]])</f>
        <v>3.5186294372375321E-4</v>
      </c>
      <c r="F403" s="60">
        <f>_xlfn.PERCENTOF(D403,_2024[[#Totals],[Žiūrovų skaičius]])</f>
        <v>2.9686196852164661E-4</v>
      </c>
      <c r="G403" s="45">
        <v>45261</v>
      </c>
    </row>
    <row r="404" spans="1:7" x14ac:dyDescent="0.3">
      <c r="B404" t="s">
        <v>1384</v>
      </c>
      <c r="C404" s="19">
        <v>3193.9</v>
      </c>
      <c r="D404" s="12">
        <v>530</v>
      </c>
      <c r="E404" s="60">
        <f>_xlfn.PERCENTOF(C404,_2024[[#Totals],[Pajamos]])</f>
        <v>1.3569859521104306E-4</v>
      </c>
      <c r="F404" s="60">
        <f>_xlfn.PERCENTOF(D404,_2024[[#Totals],[Žiūrovų skaičius]])</f>
        <v>1.4554749612994699E-4</v>
      </c>
      <c r="G404" s="45">
        <v>45345</v>
      </c>
    </row>
    <row r="405" spans="1:7" x14ac:dyDescent="0.3">
      <c r="B405" t="s">
        <v>1385</v>
      </c>
      <c r="C405" s="19">
        <v>719.4</v>
      </c>
      <c r="D405" s="12">
        <v>162</v>
      </c>
      <c r="E405" s="60">
        <f>_xlfn.PERCENTOF(C405,_2024[[#Totals],[Pajamos]])</f>
        <v>3.0565004976619299E-5</v>
      </c>
      <c r="F405" s="60">
        <f>_xlfn.PERCENTOF(D405,_2024[[#Totals],[Žiūrovų skaičius]])</f>
        <v>4.4488102590663048E-5</v>
      </c>
      <c r="G405" s="45">
        <v>45415</v>
      </c>
    </row>
    <row r="406" spans="1:7" x14ac:dyDescent="0.3">
      <c r="B406" t="s">
        <v>1386</v>
      </c>
      <c r="C406" s="19">
        <v>557.20000000000005</v>
      </c>
      <c r="D406" s="12">
        <v>104</v>
      </c>
      <c r="E406" s="60">
        <f>_xlfn.PERCENTOF(C406,_2024[[#Totals],[Pajamos]])</f>
        <v>2.3673645778387926E-5</v>
      </c>
      <c r="F406" s="60">
        <f>_xlfn.PERCENTOF(D406,_2024[[#Totals],[Žiūrovų skaičius]])</f>
        <v>2.8560263391536769E-5</v>
      </c>
      <c r="G406" s="45">
        <v>45625</v>
      </c>
    </row>
    <row r="407" spans="1:7" x14ac:dyDescent="0.3">
      <c r="B407" t="s">
        <v>1387</v>
      </c>
      <c r="C407" s="19">
        <v>268</v>
      </c>
      <c r="D407" s="12">
        <v>50</v>
      </c>
      <c r="E407" s="60">
        <f>_xlfn.PERCENTOF(C407,_2024[[#Totals],[Pajamos]])</f>
        <v>1.1386462793625204E-5</v>
      </c>
      <c r="F407" s="60">
        <f>_xlfn.PERCENTOF(D407,_2024[[#Totals],[Žiūrovų skaičius]])</f>
        <v>1.3730895861315755E-5</v>
      </c>
      <c r="G407" s="45">
        <v>45205</v>
      </c>
    </row>
    <row r="408" spans="1:7" x14ac:dyDescent="0.3">
      <c r="A408" t="s">
        <v>1388</v>
      </c>
      <c r="B408">
        <f>COUNTA(B403:B407)</f>
        <v>5</v>
      </c>
      <c r="C408" s="19">
        <v>13020.2</v>
      </c>
      <c r="D408" s="12">
        <v>1927</v>
      </c>
      <c r="E408" s="60">
        <f>_xlfn.PERCENTOF(C408,_2024[[#Totals],[Pajamos]])</f>
        <v>5.5318665248342872E-4</v>
      </c>
      <c r="F408" s="60">
        <f>_xlfn.PERCENTOF(D408,_2024[[#Totals],[Žiūrovų skaičius]])</f>
        <v>5.2918872649510918E-4</v>
      </c>
      <c r="G408" s="45">
        <v>45625</v>
      </c>
    </row>
    <row r="409" spans="1:7" x14ac:dyDescent="0.3">
      <c r="A409" t="s">
        <v>453</v>
      </c>
      <c r="B409" t="s">
        <v>1389</v>
      </c>
      <c r="C409" s="19">
        <v>7664</v>
      </c>
      <c r="D409" s="12">
        <v>1080</v>
      </c>
      <c r="E409" s="60">
        <f>_xlfn.PERCENTOF(C409,_2024[[#Totals],[Pajamos]])</f>
        <v>3.2561884645650581E-4</v>
      </c>
      <c r="F409" s="60">
        <f>_xlfn.PERCENTOF(D409,_2024[[#Totals],[Žiūrovų skaičius]])</f>
        <v>2.9658735060442029E-4</v>
      </c>
      <c r="G409" s="45">
        <v>45632</v>
      </c>
    </row>
    <row r="410" spans="1:7" x14ac:dyDescent="0.3">
      <c r="A410" t="s">
        <v>1390</v>
      </c>
      <c r="B410">
        <f>COUNTA(B409)</f>
        <v>1</v>
      </c>
      <c r="C410" s="19">
        <v>7664</v>
      </c>
      <c r="D410" s="12">
        <v>1080</v>
      </c>
      <c r="E410" s="60">
        <f>_xlfn.PERCENTOF(C410,_2024[[#Totals],[Pajamos]])</f>
        <v>3.2561884645650581E-4</v>
      </c>
      <c r="F410" s="60">
        <f>_xlfn.PERCENTOF(D410,_2024[[#Totals],[Žiūrovų skaičius]])</f>
        <v>2.9658735060442029E-4</v>
      </c>
      <c r="G410" s="45">
        <v>45632</v>
      </c>
    </row>
    <row r="411" spans="1:7" x14ac:dyDescent="0.3">
      <c r="A411" t="s">
        <v>477</v>
      </c>
      <c r="B411" t="s">
        <v>1391</v>
      </c>
      <c r="C411" s="19">
        <v>6873.25</v>
      </c>
      <c r="D411" s="12">
        <v>1765</v>
      </c>
      <c r="E411" s="60">
        <f>_xlfn.PERCENTOF(C411,_2024[[#Totals],[Pajamos]])</f>
        <v>2.9202240819509114E-4</v>
      </c>
      <c r="F411" s="60">
        <f>_xlfn.PERCENTOF(D411,_2024[[#Totals],[Žiūrovų skaičius]])</f>
        <v>4.8470062390444614E-4</v>
      </c>
      <c r="G411" s="45">
        <v>45527</v>
      </c>
    </row>
    <row r="412" spans="1:7" x14ac:dyDescent="0.3">
      <c r="A412" t="s">
        <v>1392</v>
      </c>
      <c r="B412">
        <f>COUNTA(B411)</f>
        <v>1</v>
      </c>
      <c r="C412" s="19">
        <v>6873.25</v>
      </c>
      <c r="D412" s="12">
        <v>1765</v>
      </c>
      <c r="E412" s="60">
        <f>_xlfn.PERCENTOF(C412,_2024[[#Totals],[Pajamos]])</f>
        <v>2.9202240819509114E-4</v>
      </c>
      <c r="F412" s="60">
        <f>_xlfn.PERCENTOF(D412,_2024[[#Totals],[Žiūrovų skaičius]])</f>
        <v>4.8470062390444614E-4</v>
      </c>
      <c r="G412" s="45">
        <v>45527</v>
      </c>
    </row>
    <row r="413" spans="1:7" x14ac:dyDescent="0.3">
      <c r="A413" t="s">
        <v>486</v>
      </c>
      <c r="B413" t="s">
        <v>1393</v>
      </c>
      <c r="C413" s="19">
        <v>6731.94</v>
      </c>
      <c r="D413" s="12">
        <v>984</v>
      </c>
      <c r="E413" s="60">
        <f>_xlfn.PERCENTOF(C413,_2024[[#Totals],[Pajamos]])</f>
        <v>2.8601859827954198E-4</v>
      </c>
      <c r="F413" s="60">
        <f>_xlfn.PERCENTOF(D413,_2024[[#Totals],[Žiūrovų skaičius]])</f>
        <v>2.7022403055069403E-4</v>
      </c>
      <c r="G413" s="45">
        <v>45322</v>
      </c>
    </row>
    <row r="414" spans="1:7" x14ac:dyDescent="0.3">
      <c r="A414" t="s">
        <v>1394</v>
      </c>
      <c r="B414">
        <f>COUNTA(B413)</f>
        <v>1</v>
      </c>
      <c r="C414" s="19">
        <v>6731.94</v>
      </c>
      <c r="D414" s="12">
        <v>984</v>
      </c>
      <c r="E414" s="60">
        <f>_xlfn.PERCENTOF(C414,_2024[[#Totals],[Pajamos]])</f>
        <v>2.8601859827954198E-4</v>
      </c>
      <c r="F414" s="60">
        <f>_xlfn.PERCENTOF(D414,_2024[[#Totals],[Žiūrovų skaičius]])</f>
        <v>2.7022403055069403E-4</v>
      </c>
      <c r="G414" s="45">
        <v>45322</v>
      </c>
    </row>
    <row r="415" spans="1:7" x14ac:dyDescent="0.3">
      <c r="A415" t="s">
        <v>504</v>
      </c>
      <c r="B415" t="s">
        <v>1395</v>
      </c>
      <c r="C415" s="19">
        <v>6030.11</v>
      </c>
      <c r="D415" s="12">
        <v>1013</v>
      </c>
      <c r="E415" s="60">
        <f>_xlfn.PERCENTOF(C415,_2024[[#Totals],[Pajamos]])</f>
        <v>2.5620008640472863E-4</v>
      </c>
      <c r="F415" s="60">
        <f>_xlfn.PERCENTOF(D415,_2024[[#Totals],[Žiūrovų skaičius]])</f>
        <v>2.7818795015025719E-4</v>
      </c>
      <c r="G415" s="45">
        <v>45443</v>
      </c>
    </row>
    <row r="416" spans="1:7" x14ac:dyDescent="0.3">
      <c r="A416" t="s">
        <v>1396</v>
      </c>
      <c r="B416">
        <f>COUNTA(B415)</f>
        <v>1</v>
      </c>
      <c r="C416" s="19">
        <v>6030.11</v>
      </c>
      <c r="D416" s="12">
        <v>1013</v>
      </c>
      <c r="E416" s="60">
        <f>_xlfn.PERCENTOF(C416,_2024[[#Totals],[Pajamos]])</f>
        <v>2.5620008640472863E-4</v>
      </c>
      <c r="F416" s="60">
        <f>_xlfn.PERCENTOF(D416,_2024[[#Totals],[Žiūrovų skaičius]])</f>
        <v>2.7818795015025719E-4</v>
      </c>
      <c r="G416" s="45">
        <v>45443</v>
      </c>
    </row>
    <row r="417" spans="1:7" x14ac:dyDescent="0.3">
      <c r="A417" t="s">
        <v>548</v>
      </c>
      <c r="B417" t="s">
        <v>1397</v>
      </c>
      <c r="C417" s="19">
        <v>4697.3</v>
      </c>
      <c r="D417" s="12">
        <v>3170</v>
      </c>
      <c r="E417" s="60">
        <f>_xlfn.PERCENTOF(C417,_2024[[#Totals],[Pajamos]])</f>
        <v>1.9957325253916296E-4</v>
      </c>
      <c r="F417" s="60">
        <f>_xlfn.PERCENTOF(D417,_2024[[#Totals],[Žiūrovų skaičius]])</f>
        <v>8.7053879760741882E-4</v>
      </c>
      <c r="G417" s="45">
        <v>45632</v>
      </c>
    </row>
    <row r="418" spans="1:7" x14ac:dyDescent="0.3">
      <c r="B418" t="s">
        <v>1398</v>
      </c>
      <c r="C418" s="19">
        <v>216.51</v>
      </c>
      <c r="D418" s="12">
        <v>174</v>
      </c>
      <c r="E418" s="60">
        <f>_xlfn.PERCENTOF(C418,_2024[[#Totals],[Pajamos]])</f>
        <v>9.1988173859992268E-6</v>
      </c>
      <c r="F418" s="60">
        <f>_xlfn.PERCENTOF(D418,_2024[[#Totals],[Žiūrovų skaičius]])</f>
        <v>4.778351759737883E-5</v>
      </c>
      <c r="G418" s="45">
        <v>45588</v>
      </c>
    </row>
    <row r="419" spans="1:7" x14ac:dyDescent="0.3">
      <c r="A419" t="s">
        <v>1399</v>
      </c>
      <c r="B419">
        <f>COUNTA(B417:B418)</f>
        <v>2</v>
      </c>
      <c r="C419" s="19">
        <v>4913.8100000000004</v>
      </c>
      <c r="D419" s="12">
        <v>3344</v>
      </c>
      <c r="E419" s="60">
        <f>_xlfn.PERCENTOF(C419,_2024[[#Totals],[Pajamos]])</f>
        <v>2.0877206992516218E-4</v>
      </c>
      <c r="F419" s="60">
        <f>_xlfn.PERCENTOF(D419,_2024[[#Totals],[Žiūrovų skaičius]])</f>
        <v>9.1832231520479765E-4</v>
      </c>
      <c r="G419" s="45">
        <v>45632</v>
      </c>
    </row>
    <row r="420" spans="1:7" x14ac:dyDescent="0.3">
      <c r="A420" t="s">
        <v>590</v>
      </c>
      <c r="B420" t="s">
        <v>1400</v>
      </c>
      <c r="C420" s="19">
        <v>3426</v>
      </c>
      <c r="D420" s="12">
        <v>587</v>
      </c>
      <c r="E420" s="60">
        <f>_xlfn.PERCENTOF(C420,_2024[[#Totals],[Pajamos]])</f>
        <v>1.4555978183194011E-4</v>
      </c>
      <c r="F420" s="60">
        <f>_xlfn.PERCENTOF(D420,_2024[[#Totals],[Žiūrovų skaičius]])</f>
        <v>1.6120071741184696E-4</v>
      </c>
      <c r="G420" s="45">
        <v>45338</v>
      </c>
    </row>
    <row r="421" spans="1:7" x14ac:dyDescent="0.3">
      <c r="B421" t="s">
        <v>1401</v>
      </c>
      <c r="C421" s="19">
        <v>585.78</v>
      </c>
      <c r="D421" s="12">
        <v>142</v>
      </c>
      <c r="E421" s="60">
        <f>_xlfn.PERCENTOF(C421,_2024[[#Totals],[Pajamos]])</f>
        <v>2.4887918564364821E-5</v>
      </c>
      <c r="F421" s="60">
        <f>_xlfn.PERCENTOF(D421,_2024[[#Totals],[Žiūrovų skaičius]])</f>
        <v>3.8995744246136747E-5</v>
      </c>
      <c r="G421" s="45">
        <v>45401</v>
      </c>
    </row>
    <row r="422" spans="1:7" x14ac:dyDescent="0.3">
      <c r="A422" t="s">
        <v>1402</v>
      </c>
      <c r="B422">
        <f>COUNTA(B420:B421)</f>
        <v>2</v>
      </c>
      <c r="C422" s="19">
        <v>4011.7799999999997</v>
      </c>
      <c r="D422" s="12">
        <v>729</v>
      </c>
      <c r="E422" s="60">
        <f>_xlfn.PERCENTOF(C422,_2024[[#Totals],[Pajamos]])</f>
        <v>1.7044770039630492E-4</v>
      </c>
      <c r="F422" s="60">
        <f>_xlfn.PERCENTOF(D422,_2024[[#Totals],[Žiūrovų skaičius]])</f>
        <v>2.0019646165798371E-4</v>
      </c>
      <c r="G422" s="45">
        <v>45401</v>
      </c>
    </row>
    <row r="423" spans="1:7" x14ac:dyDescent="0.3">
      <c r="A423" t="s">
        <v>605</v>
      </c>
      <c r="B423" t="s">
        <v>1403</v>
      </c>
      <c r="C423" s="19">
        <v>3196</v>
      </c>
      <c r="D423" s="12">
        <v>612</v>
      </c>
      <c r="E423" s="60">
        <f>_xlfn.PERCENTOF(C423,_2024[[#Totals],[Pajamos]])</f>
        <v>1.3578781749412744E-4</v>
      </c>
      <c r="F423" s="60">
        <f>_xlfn.PERCENTOF(D423,_2024[[#Totals],[Žiūrovų skaičius]])</f>
        <v>1.6806616534250485E-4</v>
      </c>
      <c r="G423" s="45">
        <v>45259</v>
      </c>
    </row>
    <row r="424" spans="1:7" x14ac:dyDescent="0.3">
      <c r="A424" t="s">
        <v>1404</v>
      </c>
      <c r="B424">
        <f>COUNTA(B423)</f>
        <v>1</v>
      </c>
      <c r="C424" s="19">
        <v>3196</v>
      </c>
      <c r="D424" s="12">
        <v>612</v>
      </c>
      <c r="E424" s="60">
        <f>_xlfn.PERCENTOF(C424,_2024[[#Totals],[Pajamos]])</f>
        <v>1.3578781749412744E-4</v>
      </c>
      <c r="F424" s="60">
        <f>_xlfn.PERCENTOF(D424,_2024[[#Totals],[Žiūrovų skaičius]])</f>
        <v>1.6806616534250485E-4</v>
      </c>
      <c r="G424" s="45">
        <v>45259</v>
      </c>
    </row>
    <row r="425" spans="1:7" x14ac:dyDescent="0.3">
      <c r="A425" t="s">
        <v>610</v>
      </c>
      <c r="B425" t="s">
        <v>1405</v>
      </c>
      <c r="C425" s="19">
        <v>3176.9</v>
      </c>
      <c r="D425" s="12">
        <v>802</v>
      </c>
      <c r="E425" s="60">
        <f>_xlfn.PERCENTOF(C425,_2024[[#Totals],[Pajamos]])</f>
        <v>1.349763195860743E-4</v>
      </c>
      <c r="F425" s="60">
        <f>_xlfn.PERCENTOF(D425,_2024[[#Totals],[Žiūrovų skaičius]])</f>
        <v>2.2024356961550471E-4</v>
      </c>
      <c r="G425" s="45">
        <v>45387</v>
      </c>
    </row>
    <row r="426" spans="1:7" x14ac:dyDescent="0.3">
      <c r="A426" t="s">
        <v>1406</v>
      </c>
      <c r="B426">
        <f>COUNTA(B425)</f>
        <v>1</v>
      </c>
      <c r="C426" s="19">
        <v>3176.9</v>
      </c>
      <c r="D426" s="12">
        <v>802</v>
      </c>
      <c r="E426" s="60">
        <f>_xlfn.PERCENTOF(C426,_2024[[#Totals],[Pajamos]])</f>
        <v>1.349763195860743E-4</v>
      </c>
      <c r="F426" s="60">
        <f>_xlfn.PERCENTOF(D426,_2024[[#Totals],[Žiūrovų skaičius]])</f>
        <v>2.2024356961550471E-4</v>
      </c>
      <c r="G426" s="45">
        <v>45387</v>
      </c>
    </row>
    <row r="427" spans="1:7" x14ac:dyDescent="0.3">
      <c r="A427" t="s">
        <v>944</v>
      </c>
      <c r="B427" t="s">
        <v>1407</v>
      </c>
      <c r="C427" s="19">
        <v>2452.1</v>
      </c>
      <c r="D427" s="12">
        <v>516</v>
      </c>
      <c r="E427" s="60">
        <f>_xlfn.PERCENTOF(C427,_2024[[#Totals],[Pajamos]])</f>
        <v>1.0418188588152373E-4</v>
      </c>
      <c r="F427" s="60">
        <f>_xlfn.PERCENTOF(D427,_2024[[#Totals],[Žiūrovų skaičius]])</f>
        <v>1.4170284528877859E-4</v>
      </c>
      <c r="G427" s="45">
        <v>45275</v>
      </c>
    </row>
    <row r="428" spans="1:7" x14ac:dyDescent="0.3">
      <c r="B428" t="s">
        <v>1408</v>
      </c>
      <c r="C428" s="19">
        <v>542.4</v>
      </c>
      <c r="D428" s="12">
        <v>98</v>
      </c>
      <c r="E428" s="60">
        <f>_xlfn.PERCENTOF(C428,_2024[[#Totals],[Pajamos]])</f>
        <v>2.3044841116650412E-5</v>
      </c>
      <c r="F428" s="60">
        <f>_xlfn.PERCENTOF(D428,_2024[[#Totals],[Žiūrovų skaičius]])</f>
        <v>2.6912555888178881E-5</v>
      </c>
      <c r="G428" s="45">
        <v>45268</v>
      </c>
    </row>
    <row r="429" spans="1:7" x14ac:dyDescent="0.3">
      <c r="A429" t="s">
        <v>1409</v>
      </c>
      <c r="B429">
        <f>COUNTA(B427:B428)</f>
        <v>2</v>
      </c>
      <c r="C429" s="19">
        <v>2994.5</v>
      </c>
      <c r="D429" s="12">
        <v>614</v>
      </c>
      <c r="E429" s="60">
        <f>_xlfn.PERCENTOF(C429,_2024[[#Totals],[Pajamos]])</f>
        <v>1.2722672699817415E-4</v>
      </c>
      <c r="F429" s="60">
        <f>_xlfn.PERCENTOF(D429,_2024[[#Totals],[Žiūrovų skaičius]])</f>
        <v>1.6861540117695748E-4</v>
      </c>
      <c r="G429" s="45">
        <v>45275</v>
      </c>
    </row>
    <row r="430" spans="1:7" x14ac:dyDescent="0.3">
      <c r="A430" t="s">
        <v>772</v>
      </c>
      <c r="B430" t="s">
        <v>1410</v>
      </c>
      <c r="C430" s="19">
        <v>944</v>
      </c>
      <c r="D430" s="12">
        <v>166</v>
      </c>
      <c r="E430" s="60">
        <f>_xlfn.PERCENTOF(C430,_2024[[#Totals],[Pajamos]])</f>
        <v>4.0107540586500715E-5</v>
      </c>
      <c r="F430" s="60">
        <f>_xlfn.PERCENTOF(D430,_2024[[#Totals],[Žiūrovų skaičius]])</f>
        <v>4.5586574259568304E-5</v>
      </c>
      <c r="G430" s="45">
        <v>45387</v>
      </c>
    </row>
    <row r="431" spans="1:7" x14ac:dyDescent="0.3">
      <c r="B431" t="s">
        <v>1411</v>
      </c>
      <c r="C431" s="19">
        <v>293</v>
      </c>
      <c r="D431" s="12">
        <v>66</v>
      </c>
      <c r="E431" s="60">
        <f>_xlfn.PERCENTOF(C431,_2024[[#Totals],[Pajamos]])</f>
        <v>1.2448632830343973E-5</v>
      </c>
      <c r="F431" s="60">
        <f>_xlfn.PERCENTOF(D431,_2024[[#Totals],[Žiūrovų skaičius]])</f>
        <v>1.8124782536936798E-5</v>
      </c>
      <c r="G431" s="45">
        <v>43574</v>
      </c>
    </row>
    <row r="432" spans="1:7" x14ac:dyDescent="0.3">
      <c r="A432" t="s">
        <v>1412</v>
      </c>
      <c r="B432">
        <f>COUNTA(B430:B431)</f>
        <v>2</v>
      </c>
      <c r="C432" s="19">
        <v>1237</v>
      </c>
      <c r="D432" s="12">
        <v>232</v>
      </c>
      <c r="E432" s="60">
        <f>_xlfn.PERCENTOF(C432,_2024[[#Totals],[Pajamos]])</f>
        <v>5.2556173416844689E-5</v>
      </c>
      <c r="F432" s="60">
        <f>_xlfn.PERCENTOF(D432,_2024[[#Totals],[Žiūrovų skaičius]])</f>
        <v>6.3711356796505102E-5</v>
      </c>
      <c r="G432" s="45">
        <v>45387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5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8" width="18" customWidth="1"/>
    <col min="9" max="9" width="45" customWidth="1"/>
  </cols>
  <sheetData>
    <row r="1" spans="1:9" s="17" customFormat="1" x14ac:dyDescent="0.3">
      <c r="A1" s="16">
        <v>2024</v>
      </c>
      <c r="D1" s="42"/>
      <c r="E1" s="18"/>
    </row>
    <row r="2" spans="1:9" x14ac:dyDescent="0.3">
      <c r="A2" s="15" t="s">
        <v>10</v>
      </c>
    </row>
    <row r="3" spans="1:9" x14ac:dyDescent="0.3">
      <c r="A3" s="15" t="s">
        <v>11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26</v>
      </c>
      <c r="D6" s="1" t="s">
        <v>27</v>
      </c>
      <c r="E6" s="21">
        <v>1373699</v>
      </c>
      <c r="F6" s="9">
        <v>194237</v>
      </c>
      <c r="G6" s="9">
        <v>15</v>
      </c>
      <c r="H6" s="10">
        <v>45289</v>
      </c>
      <c r="I6" s="11" t="s">
        <v>28</v>
      </c>
    </row>
    <row r="7" spans="1:9" x14ac:dyDescent="0.3">
      <c r="A7" s="8">
        <f>IF(B7&lt;&gt;"",ROWS($B$6:B7),"")</f>
        <v>2</v>
      </c>
      <c r="B7" s="1" t="s">
        <v>29</v>
      </c>
      <c r="C7" s="1" t="s">
        <v>29</v>
      </c>
      <c r="D7" s="1" t="s">
        <v>27</v>
      </c>
      <c r="E7" s="21">
        <v>1319613.58</v>
      </c>
      <c r="F7" s="9">
        <v>195397</v>
      </c>
      <c r="G7" s="9">
        <v>16</v>
      </c>
      <c r="H7" s="10">
        <v>45310</v>
      </c>
      <c r="I7" s="11" t="s">
        <v>30</v>
      </c>
    </row>
    <row r="8" spans="1:9" x14ac:dyDescent="0.3">
      <c r="A8" s="8">
        <f>IF(B8&lt;&gt;"",ROWS($B$6:B8),"")</f>
        <v>3</v>
      </c>
      <c r="B8" s="1" t="s">
        <v>31</v>
      </c>
      <c r="C8" s="1" t="s">
        <v>32</v>
      </c>
      <c r="D8" s="1" t="s">
        <v>33</v>
      </c>
      <c r="E8" s="21">
        <v>1308627.6599999999</v>
      </c>
      <c r="F8" s="9">
        <v>226591</v>
      </c>
      <c r="G8" s="9">
        <v>31</v>
      </c>
      <c r="H8" s="10">
        <v>45457</v>
      </c>
      <c r="I8" s="11" t="s">
        <v>34</v>
      </c>
    </row>
    <row r="9" spans="1:9" x14ac:dyDescent="0.3">
      <c r="A9" s="51">
        <f>IF(B9&lt;&gt;"",ROWS($B$6:B9),"")</f>
        <v>4</v>
      </c>
      <c r="B9" s="32" t="s">
        <v>35</v>
      </c>
      <c r="C9" s="1" t="s">
        <v>36</v>
      </c>
      <c r="D9" s="32" t="s">
        <v>37</v>
      </c>
      <c r="E9" s="33">
        <v>1201417.1700000002</v>
      </c>
      <c r="F9" s="34">
        <v>208807</v>
      </c>
      <c r="G9" s="34">
        <v>31</v>
      </c>
      <c r="H9" s="35">
        <v>45478</v>
      </c>
      <c r="I9" s="36" t="s">
        <v>38</v>
      </c>
    </row>
    <row r="10" spans="1:9" x14ac:dyDescent="0.3">
      <c r="A10" s="51">
        <f>IF(B10&lt;&gt;"",ROWS($B$6:B10),"")</f>
        <v>5</v>
      </c>
      <c r="B10" s="32" t="s">
        <v>39</v>
      </c>
      <c r="C10" s="1" t="s">
        <v>40</v>
      </c>
      <c r="D10" s="32" t="s">
        <v>41</v>
      </c>
      <c r="E10" s="33">
        <v>891792.39999999991</v>
      </c>
      <c r="F10" s="34">
        <v>144119</v>
      </c>
      <c r="G10" s="34">
        <v>36</v>
      </c>
      <c r="H10" s="35">
        <v>45625</v>
      </c>
      <c r="I10" s="36" t="s">
        <v>34</v>
      </c>
    </row>
    <row r="11" spans="1:9" x14ac:dyDescent="0.3">
      <c r="A11" s="51">
        <f>IF(B11&lt;&gt;"",ROWS($B$6:B11),"")</f>
        <v>6</v>
      </c>
      <c r="B11" s="32" t="s">
        <v>42</v>
      </c>
      <c r="C11" s="1" t="s">
        <v>42</v>
      </c>
      <c r="D11" s="32" t="s">
        <v>37</v>
      </c>
      <c r="E11" s="33">
        <v>872564.59</v>
      </c>
      <c r="F11" s="34">
        <v>151283</v>
      </c>
      <c r="G11" s="34">
        <v>34</v>
      </c>
      <c r="H11" s="35">
        <v>45359</v>
      </c>
      <c r="I11" s="36" t="s">
        <v>38</v>
      </c>
    </row>
    <row r="12" spans="1:9" x14ac:dyDescent="0.3">
      <c r="A12" s="51">
        <f>IF(B12&lt;&gt;"",ROWS($B$6:B12),"")</f>
        <v>7</v>
      </c>
      <c r="B12" s="32" t="s">
        <v>43</v>
      </c>
      <c r="C12" s="1" t="s">
        <v>44</v>
      </c>
      <c r="D12" s="32" t="s">
        <v>37</v>
      </c>
      <c r="E12" s="33">
        <v>856146.09000000008</v>
      </c>
      <c r="F12" s="34">
        <v>118875</v>
      </c>
      <c r="G12" s="34">
        <v>19</v>
      </c>
      <c r="H12" s="35">
        <v>45513</v>
      </c>
      <c r="I12" s="36" t="s">
        <v>45</v>
      </c>
    </row>
    <row r="13" spans="1:9" x14ac:dyDescent="0.3">
      <c r="A13" s="51">
        <f>IF(B13&lt;&gt;"",ROWS($B$6:B13),"")</f>
        <v>8</v>
      </c>
      <c r="B13" s="32" t="s">
        <v>46</v>
      </c>
      <c r="C13" s="1" t="s">
        <v>47</v>
      </c>
      <c r="D13" s="32" t="s">
        <v>41</v>
      </c>
      <c r="E13" s="33">
        <v>815729.43</v>
      </c>
      <c r="F13" s="34">
        <v>102575</v>
      </c>
      <c r="G13" s="34">
        <v>21</v>
      </c>
      <c r="H13" s="35">
        <v>45352</v>
      </c>
      <c r="I13" s="36" t="s">
        <v>48</v>
      </c>
    </row>
    <row r="14" spans="1:9" x14ac:dyDescent="0.3">
      <c r="A14" s="51">
        <f>IF(B14&lt;&gt;"",ROWS($B$6:B14),"")</f>
        <v>9</v>
      </c>
      <c r="B14" s="32" t="s">
        <v>49</v>
      </c>
      <c r="C14" s="1" t="s">
        <v>50</v>
      </c>
      <c r="D14" s="32" t="s">
        <v>37</v>
      </c>
      <c r="E14" s="33">
        <v>766286.09000000008</v>
      </c>
      <c r="F14" s="34">
        <v>99701</v>
      </c>
      <c r="G14" s="34">
        <v>15</v>
      </c>
      <c r="H14" s="35">
        <v>45499</v>
      </c>
      <c r="I14" s="36" t="s">
        <v>34</v>
      </c>
    </row>
    <row r="15" spans="1:9" x14ac:dyDescent="0.3">
      <c r="A15" s="51">
        <f>IF(B15&lt;&gt;"",ROWS($B$6:B15),"")</f>
        <v>10</v>
      </c>
      <c r="B15" s="32" t="s">
        <v>51</v>
      </c>
      <c r="C15" s="1" t="s">
        <v>51</v>
      </c>
      <c r="D15" s="32" t="s">
        <v>27</v>
      </c>
      <c r="E15" s="33">
        <v>697613.15</v>
      </c>
      <c r="F15" s="34">
        <v>94900</v>
      </c>
      <c r="G15" s="34">
        <v>12</v>
      </c>
      <c r="H15" s="35">
        <v>45338</v>
      </c>
      <c r="I15" s="36" t="s">
        <v>52</v>
      </c>
    </row>
    <row r="16" spans="1:9" x14ac:dyDescent="0.3">
      <c r="A16" s="51">
        <f>IF(B16&lt;&gt;"",ROWS($B$6:B16),"")</f>
        <v>11</v>
      </c>
      <c r="B16" s="32" t="s">
        <v>53</v>
      </c>
      <c r="C16" s="1" t="s">
        <v>54</v>
      </c>
      <c r="D16" s="32" t="s">
        <v>55</v>
      </c>
      <c r="E16" s="33">
        <v>683624.38</v>
      </c>
      <c r="F16" s="34">
        <v>83094</v>
      </c>
      <c r="G16" s="34">
        <v>22</v>
      </c>
      <c r="H16" s="35">
        <v>45611</v>
      </c>
      <c r="I16" s="36" t="s">
        <v>56</v>
      </c>
    </row>
    <row r="17" spans="1:9" x14ac:dyDescent="0.3">
      <c r="A17" s="51">
        <f>IF(B17&lt;&gt;"",ROWS($B$6:B17),"")</f>
        <v>12</v>
      </c>
      <c r="B17" s="32" t="s">
        <v>57</v>
      </c>
      <c r="C17" s="1" t="s">
        <v>57</v>
      </c>
      <c r="D17" s="32" t="s">
        <v>27</v>
      </c>
      <c r="E17" s="33">
        <v>541192</v>
      </c>
      <c r="F17" s="34">
        <v>76212</v>
      </c>
      <c r="G17" s="34" t="s">
        <v>58</v>
      </c>
      <c r="H17" s="35">
        <v>45597</v>
      </c>
      <c r="I17" s="36" t="s">
        <v>28</v>
      </c>
    </row>
    <row r="18" spans="1:9" x14ac:dyDescent="0.3">
      <c r="A18" s="51">
        <f>IF(B18&lt;&gt;"",ROWS($B$6:B18),"")</f>
        <v>13</v>
      </c>
      <c r="B18" s="32" t="s">
        <v>59</v>
      </c>
      <c r="C18" s="1" t="s">
        <v>60</v>
      </c>
      <c r="D18" s="32" t="s">
        <v>37</v>
      </c>
      <c r="E18" s="33">
        <v>531311.1100000001</v>
      </c>
      <c r="F18" s="34">
        <v>98478</v>
      </c>
      <c r="G18" s="34">
        <v>20</v>
      </c>
      <c r="H18" s="35">
        <v>45436</v>
      </c>
      <c r="I18" s="36" t="s">
        <v>45</v>
      </c>
    </row>
    <row r="19" spans="1:9" x14ac:dyDescent="0.3">
      <c r="A19" s="51">
        <f>IF(B19&lt;&gt;"",ROWS($B$6:B19),"")</f>
        <v>14</v>
      </c>
      <c r="B19" s="32" t="s">
        <v>61</v>
      </c>
      <c r="C19" s="1" t="s">
        <v>62</v>
      </c>
      <c r="D19" s="32" t="s">
        <v>37</v>
      </c>
      <c r="E19" s="33">
        <v>436514.68</v>
      </c>
      <c r="F19" s="34">
        <v>55916</v>
      </c>
      <c r="G19" s="34">
        <v>14</v>
      </c>
      <c r="H19" s="35">
        <v>45590</v>
      </c>
      <c r="I19" s="36" t="s">
        <v>45</v>
      </c>
    </row>
    <row r="20" spans="1:9" x14ac:dyDescent="0.3">
      <c r="A20" s="51">
        <f>IF(B20&lt;&gt;"",ROWS($B$6:B20),"")</f>
        <v>15</v>
      </c>
      <c r="B20" s="32" t="s">
        <v>63</v>
      </c>
      <c r="C20" s="1" t="s">
        <v>63</v>
      </c>
      <c r="D20" s="32" t="s">
        <v>27</v>
      </c>
      <c r="E20" s="33">
        <v>432240</v>
      </c>
      <c r="F20" s="34">
        <v>54706</v>
      </c>
      <c r="G20" s="34" t="s">
        <v>58</v>
      </c>
      <c r="H20" s="35">
        <v>45646</v>
      </c>
      <c r="I20" s="36" t="s">
        <v>28</v>
      </c>
    </row>
    <row r="21" spans="1:9" x14ac:dyDescent="0.3">
      <c r="A21" s="51">
        <f>IF(B21&lt;&gt;"",ROWS($B$6:B21),"")</f>
        <v>16</v>
      </c>
      <c r="B21" s="32" t="s">
        <v>64</v>
      </c>
      <c r="C21" s="1" t="s">
        <v>65</v>
      </c>
      <c r="D21" s="32" t="s">
        <v>66</v>
      </c>
      <c r="E21" s="33">
        <v>362814.87</v>
      </c>
      <c r="F21" s="34">
        <v>52027</v>
      </c>
      <c r="G21" s="34">
        <v>20</v>
      </c>
      <c r="H21" s="35">
        <v>45310</v>
      </c>
      <c r="I21" s="36" t="s">
        <v>34</v>
      </c>
    </row>
    <row r="22" spans="1:9" x14ac:dyDescent="0.3">
      <c r="A22" s="51">
        <f>IF(B22&lt;&gt;"",ROWS($B$6:B22),"")</f>
        <v>17</v>
      </c>
      <c r="B22" s="32" t="s">
        <v>67</v>
      </c>
      <c r="C22" s="1" t="s">
        <v>68</v>
      </c>
      <c r="D22" s="32" t="s">
        <v>69</v>
      </c>
      <c r="E22" s="33">
        <v>306117.81999999995</v>
      </c>
      <c r="F22" s="34">
        <v>58309</v>
      </c>
      <c r="G22" s="34">
        <v>29</v>
      </c>
      <c r="H22" s="35">
        <v>45282</v>
      </c>
      <c r="I22" s="36" t="s">
        <v>38</v>
      </c>
    </row>
    <row r="23" spans="1:9" x14ac:dyDescent="0.3">
      <c r="A23" s="51">
        <f>IF(B23&lt;&gt;"",ROWS($B$6:B23),"")</f>
        <v>18</v>
      </c>
      <c r="B23" s="32" t="s">
        <v>70</v>
      </c>
      <c r="C23" s="1" t="s">
        <v>70</v>
      </c>
      <c r="D23" s="32" t="s">
        <v>27</v>
      </c>
      <c r="E23" s="33">
        <v>292423.93000000005</v>
      </c>
      <c r="F23" s="34">
        <v>42681</v>
      </c>
      <c r="G23" s="34">
        <v>16</v>
      </c>
      <c r="H23" s="35">
        <v>45555</v>
      </c>
      <c r="I23" s="36" t="s">
        <v>71</v>
      </c>
    </row>
    <row r="24" spans="1:9" x14ac:dyDescent="0.3">
      <c r="A24" s="8">
        <f>IF(B24&lt;&gt;"",ROWS($B$6:B24),"")</f>
        <v>19</v>
      </c>
      <c r="B24" s="1" t="s">
        <v>72</v>
      </c>
      <c r="C24" s="1" t="s">
        <v>73</v>
      </c>
      <c r="D24" s="1" t="s">
        <v>74</v>
      </c>
      <c r="E24" s="21">
        <v>288816.21000000002</v>
      </c>
      <c r="F24" s="9">
        <v>52837</v>
      </c>
      <c r="G24" s="9">
        <v>19</v>
      </c>
      <c r="H24" s="10">
        <v>45562</v>
      </c>
      <c r="I24" s="11" t="s">
        <v>75</v>
      </c>
    </row>
    <row r="25" spans="1:9" x14ac:dyDescent="0.3">
      <c r="A25" s="8">
        <f>IF(B25&lt;&gt;"",ROWS($B$6:B25),"")</f>
        <v>20</v>
      </c>
      <c r="B25" s="1" t="s">
        <v>76</v>
      </c>
      <c r="C25" s="1" t="s">
        <v>77</v>
      </c>
      <c r="D25" s="1" t="s">
        <v>55</v>
      </c>
      <c r="E25" s="21">
        <v>279504.17</v>
      </c>
      <c r="F25" s="9">
        <v>48592</v>
      </c>
      <c r="G25" s="9">
        <v>15</v>
      </c>
      <c r="H25" s="10">
        <v>45275</v>
      </c>
      <c r="I25" s="11" t="s">
        <v>48</v>
      </c>
    </row>
    <row r="26" spans="1:9" x14ac:dyDescent="0.3">
      <c r="A26" s="8">
        <f>IF(B26&lt;&gt;"",ROWS($B$6:B26),"")</f>
        <v>21</v>
      </c>
      <c r="B26" s="1" t="s">
        <v>78</v>
      </c>
      <c r="C26" s="1" t="s">
        <v>79</v>
      </c>
      <c r="D26" s="1" t="s">
        <v>37</v>
      </c>
      <c r="E26" s="21">
        <v>276885.58999999997</v>
      </c>
      <c r="F26" s="9">
        <v>49991</v>
      </c>
      <c r="G26" s="9">
        <v>26</v>
      </c>
      <c r="H26" s="10">
        <v>45590</v>
      </c>
      <c r="I26" s="11" t="s">
        <v>38</v>
      </c>
    </row>
    <row r="27" spans="1:9" x14ac:dyDescent="0.3">
      <c r="A27" s="8">
        <f>IF(B27&lt;&gt;"",ROWS($B$6:B27),"")</f>
        <v>22</v>
      </c>
      <c r="B27" s="1" t="s">
        <v>80</v>
      </c>
      <c r="C27" s="1" t="s">
        <v>81</v>
      </c>
      <c r="D27" s="1" t="s">
        <v>37</v>
      </c>
      <c r="E27" s="21">
        <v>271467.61</v>
      </c>
      <c r="F27" s="9">
        <v>35008</v>
      </c>
      <c r="G27" s="9">
        <v>20</v>
      </c>
      <c r="H27" s="10">
        <v>45569</v>
      </c>
      <c r="I27" s="11" t="s">
        <v>48</v>
      </c>
    </row>
    <row r="28" spans="1:9" x14ac:dyDescent="0.3">
      <c r="A28" s="8">
        <f>IF(B28&lt;&gt;"",ROWS($B$6:B28),"")</f>
        <v>23</v>
      </c>
      <c r="B28" s="1" t="s">
        <v>82</v>
      </c>
      <c r="C28" s="1" t="s">
        <v>83</v>
      </c>
      <c r="D28" s="1" t="s">
        <v>37</v>
      </c>
      <c r="E28" s="21">
        <v>237660.22999999998</v>
      </c>
      <c r="F28" s="9">
        <v>32151</v>
      </c>
      <c r="G28" s="9">
        <v>16</v>
      </c>
      <c r="H28" s="10">
        <v>45450</v>
      </c>
      <c r="I28" s="11" t="s">
        <v>45</v>
      </c>
    </row>
    <row r="29" spans="1:9" x14ac:dyDescent="0.3">
      <c r="A29" s="8">
        <f>IF(B29&lt;&gt;"",ROWS($B$6:B29),"")</f>
        <v>24</v>
      </c>
      <c r="B29" s="1" t="s">
        <v>84</v>
      </c>
      <c r="C29" s="1" t="s">
        <v>85</v>
      </c>
      <c r="D29" s="1" t="s">
        <v>33</v>
      </c>
      <c r="E29" s="21">
        <v>229845.79</v>
      </c>
      <c r="F29" s="9">
        <v>37945</v>
      </c>
      <c r="G29" s="9">
        <v>22</v>
      </c>
      <c r="H29" s="10">
        <v>45653</v>
      </c>
      <c r="I29" s="11" t="s">
        <v>56</v>
      </c>
    </row>
    <row r="30" spans="1:9" x14ac:dyDescent="0.3">
      <c r="A30" s="8">
        <f>IF(B30&lt;&gt;"",ROWS($B$6:B30),"")</f>
        <v>25</v>
      </c>
      <c r="B30" s="1" t="s">
        <v>86</v>
      </c>
      <c r="C30" s="1" t="s">
        <v>86</v>
      </c>
      <c r="D30" s="1" t="s">
        <v>37</v>
      </c>
      <c r="E30" s="21">
        <v>215290.92</v>
      </c>
      <c r="F30" s="9">
        <v>31512</v>
      </c>
      <c r="G30" s="9">
        <v>20</v>
      </c>
      <c r="H30" s="10">
        <v>45541</v>
      </c>
      <c r="I30" s="11" t="s">
        <v>48</v>
      </c>
    </row>
    <row r="31" spans="1:9" x14ac:dyDescent="0.3">
      <c r="A31" s="8">
        <f>IF(B31&lt;&gt;"",ROWS($B$6:B31),"")</f>
        <v>26</v>
      </c>
      <c r="B31" s="1" t="s">
        <v>87</v>
      </c>
      <c r="C31" s="1" t="s">
        <v>88</v>
      </c>
      <c r="D31" s="1" t="s">
        <v>37</v>
      </c>
      <c r="E31" s="21">
        <v>191709.73</v>
      </c>
      <c r="F31" s="9">
        <v>30474</v>
      </c>
      <c r="G31" s="9">
        <v>31</v>
      </c>
      <c r="H31" s="10">
        <v>45646</v>
      </c>
      <c r="I31" s="11" t="s">
        <v>34</v>
      </c>
    </row>
    <row r="32" spans="1:9" x14ac:dyDescent="0.3">
      <c r="A32" s="8">
        <f>IF(B32&lt;&gt;"",ROWS($B$6:B32),"")</f>
        <v>27</v>
      </c>
      <c r="B32" s="1" t="s">
        <v>90</v>
      </c>
      <c r="C32" s="1" t="s">
        <v>91</v>
      </c>
      <c r="D32" s="1" t="s">
        <v>37</v>
      </c>
      <c r="E32" s="21">
        <v>189998.16</v>
      </c>
      <c r="F32" s="9">
        <v>27089</v>
      </c>
      <c r="G32" s="9">
        <v>16</v>
      </c>
      <c r="H32" s="10">
        <v>45380</v>
      </c>
      <c r="I32" s="11" t="s">
        <v>48</v>
      </c>
    </row>
    <row r="33" spans="1:9" x14ac:dyDescent="0.3">
      <c r="A33" s="8">
        <f>IF(B33&lt;&gt;"",ROWS($B$6:B33),"")</f>
        <v>28</v>
      </c>
      <c r="B33" s="1" t="s">
        <v>92</v>
      </c>
      <c r="C33" s="1" t="s">
        <v>93</v>
      </c>
      <c r="D33" s="1" t="s">
        <v>37</v>
      </c>
      <c r="E33" s="21">
        <v>174726.98</v>
      </c>
      <c r="F33" s="9">
        <v>24708</v>
      </c>
      <c r="G33" s="9">
        <v>17</v>
      </c>
      <c r="H33" s="10">
        <v>45471</v>
      </c>
      <c r="I33" s="11" t="s">
        <v>56</v>
      </c>
    </row>
    <row r="34" spans="1:9" x14ac:dyDescent="0.3">
      <c r="A34" s="8">
        <f>IF(B34&lt;&gt;"",ROWS($B$6:B34),"")</f>
        <v>29</v>
      </c>
      <c r="B34" s="1" t="s">
        <v>94</v>
      </c>
      <c r="C34" s="1" t="s">
        <v>95</v>
      </c>
      <c r="D34" s="1" t="s">
        <v>37</v>
      </c>
      <c r="E34" s="21">
        <v>170316.24</v>
      </c>
      <c r="F34" s="9">
        <v>23254</v>
      </c>
      <c r="G34" s="9">
        <v>16</v>
      </c>
      <c r="H34" s="10">
        <v>45583</v>
      </c>
      <c r="I34" s="11" t="s">
        <v>56</v>
      </c>
    </row>
    <row r="35" spans="1:9" x14ac:dyDescent="0.3">
      <c r="A35" s="8">
        <f>IF(B35&lt;&gt;"",ROWS($B$6:B35),"")</f>
        <v>30</v>
      </c>
      <c r="B35" s="1" t="s">
        <v>96</v>
      </c>
      <c r="C35" s="1" t="s">
        <v>97</v>
      </c>
      <c r="D35" s="1" t="s">
        <v>37</v>
      </c>
      <c r="E35" s="21">
        <v>162550.93999999997</v>
      </c>
      <c r="F35" s="9">
        <v>23743</v>
      </c>
      <c r="G35" s="9">
        <v>16</v>
      </c>
      <c r="H35" s="10">
        <v>45492</v>
      </c>
      <c r="I35" s="11" t="s">
        <v>99</v>
      </c>
    </row>
    <row r="36" spans="1:9" x14ac:dyDescent="0.3">
      <c r="A36" s="8">
        <f>IF(B36&lt;&gt;"",ROWS($B$6:B36),"")</f>
        <v>31</v>
      </c>
      <c r="B36" s="1" t="s">
        <v>100</v>
      </c>
      <c r="C36" s="1" t="s">
        <v>101</v>
      </c>
      <c r="D36" s="1" t="s">
        <v>37</v>
      </c>
      <c r="E36" s="21">
        <v>159871.26999999999</v>
      </c>
      <c r="F36" s="9">
        <v>24563</v>
      </c>
      <c r="G36" s="9">
        <v>29</v>
      </c>
      <c r="H36" s="10">
        <v>45632</v>
      </c>
      <c r="I36" s="11" t="s">
        <v>38</v>
      </c>
    </row>
    <row r="37" spans="1:9" x14ac:dyDescent="0.3">
      <c r="A37" s="8">
        <f>IF(B37&lt;&gt;"",ROWS($B$6:B37),"")</f>
        <v>32</v>
      </c>
      <c r="B37" s="1" t="s">
        <v>102</v>
      </c>
      <c r="C37" s="1" t="s">
        <v>103</v>
      </c>
      <c r="D37" s="1" t="s">
        <v>37</v>
      </c>
      <c r="E37" s="21">
        <v>159665.65000000002</v>
      </c>
      <c r="F37" s="9">
        <v>24275</v>
      </c>
      <c r="G37" s="9">
        <v>14</v>
      </c>
      <c r="H37" s="10">
        <v>45604</v>
      </c>
      <c r="I37" s="11" t="s">
        <v>48</v>
      </c>
    </row>
    <row r="38" spans="1:9" x14ac:dyDescent="0.3">
      <c r="A38" s="8">
        <f>IF(B38&lt;&gt;"",ROWS($B$6:B38),"")</f>
        <v>33</v>
      </c>
      <c r="B38" s="1" t="s">
        <v>104</v>
      </c>
      <c r="C38" s="1" t="s">
        <v>105</v>
      </c>
      <c r="D38" s="1" t="s">
        <v>37</v>
      </c>
      <c r="E38" s="21">
        <v>144773.95000000001</v>
      </c>
      <c r="F38" s="9">
        <v>20851</v>
      </c>
      <c r="G38" s="9">
        <v>16</v>
      </c>
      <c r="H38" s="10">
        <v>45303</v>
      </c>
      <c r="I38" s="11" t="s">
        <v>99</v>
      </c>
    </row>
    <row r="39" spans="1:9" x14ac:dyDescent="0.3">
      <c r="A39" s="8">
        <f>IF(B39&lt;&gt;"",ROWS($B$6:B39),"")</f>
        <v>34</v>
      </c>
      <c r="B39" s="1" t="s">
        <v>106</v>
      </c>
      <c r="C39" s="1" t="s">
        <v>107</v>
      </c>
      <c r="D39" s="1" t="s">
        <v>37</v>
      </c>
      <c r="E39" s="21">
        <v>142024.56</v>
      </c>
      <c r="F39" s="9">
        <v>20080</v>
      </c>
      <c r="G39" s="9">
        <v>15</v>
      </c>
      <c r="H39" s="10">
        <v>45520</v>
      </c>
      <c r="I39" s="11" t="s">
        <v>34</v>
      </c>
    </row>
    <row r="40" spans="1:9" x14ac:dyDescent="0.3">
      <c r="A40" s="8">
        <f>IF(B40&lt;&gt;"",ROWS($B$6:B40),"")</f>
        <v>35</v>
      </c>
      <c r="B40" s="1" t="s">
        <v>108</v>
      </c>
      <c r="C40" s="1" t="s">
        <v>109</v>
      </c>
      <c r="D40" s="1" t="s">
        <v>37</v>
      </c>
      <c r="E40" s="21">
        <v>140820.03</v>
      </c>
      <c r="F40" s="9">
        <v>21147</v>
      </c>
      <c r="G40" s="9">
        <v>15</v>
      </c>
      <c r="H40" s="10">
        <v>45296</v>
      </c>
      <c r="I40" s="11" t="s">
        <v>110</v>
      </c>
    </row>
    <row r="41" spans="1:9" x14ac:dyDescent="0.3">
      <c r="A41" s="8">
        <f>IF(B41&lt;&gt;"",ROWS($B$6:B41),"")</f>
        <v>36</v>
      </c>
      <c r="B41" s="1" t="s">
        <v>111</v>
      </c>
      <c r="C41" s="1" t="s">
        <v>112</v>
      </c>
      <c r="D41" s="1" t="s">
        <v>113</v>
      </c>
      <c r="E41" s="21">
        <v>139390.89000000004</v>
      </c>
      <c r="F41" s="9">
        <v>27037</v>
      </c>
      <c r="G41" s="9">
        <v>20</v>
      </c>
      <c r="H41" s="10">
        <v>45331</v>
      </c>
      <c r="I41" s="11" t="s">
        <v>75</v>
      </c>
    </row>
    <row r="42" spans="1:9" x14ac:dyDescent="0.3">
      <c r="A42" s="8">
        <f>IF(B42&lt;&gt;"",ROWS($B$6:B42),"")</f>
        <v>37</v>
      </c>
      <c r="B42" s="1" t="s">
        <v>114</v>
      </c>
      <c r="C42" s="1" t="s">
        <v>114</v>
      </c>
      <c r="D42" s="1" t="s">
        <v>115</v>
      </c>
      <c r="E42" s="21">
        <v>138100.32</v>
      </c>
      <c r="F42" s="9">
        <v>20092</v>
      </c>
      <c r="G42" s="9">
        <v>21</v>
      </c>
      <c r="H42" s="10">
        <v>45317</v>
      </c>
      <c r="I42" s="11" t="s">
        <v>116</v>
      </c>
    </row>
    <row r="43" spans="1:9" x14ac:dyDescent="0.3">
      <c r="A43" s="8">
        <f>IF(B43&lt;&gt;"",ROWS($B$6:B43),"")</f>
        <v>38</v>
      </c>
      <c r="B43" s="1" t="s">
        <v>117</v>
      </c>
      <c r="C43" s="1" t="s">
        <v>118</v>
      </c>
      <c r="D43" s="1" t="s">
        <v>74</v>
      </c>
      <c r="E43" s="21">
        <v>129818.69999999998</v>
      </c>
      <c r="F43" s="9">
        <v>19224</v>
      </c>
      <c r="G43" s="9">
        <v>20</v>
      </c>
      <c r="H43" s="10">
        <v>45562</v>
      </c>
      <c r="I43" s="11" t="s">
        <v>119</v>
      </c>
    </row>
    <row r="44" spans="1:9" x14ac:dyDescent="0.3">
      <c r="A44" s="8">
        <f>IF(B44&lt;&gt;"",ROWS($B$6:B44),"")</f>
        <v>39</v>
      </c>
      <c r="B44" s="1" t="s">
        <v>120</v>
      </c>
      <c r="C44" s="1" t="s">
        <v>121</v>
      </c>
      <c r="D44" s="1" t="s">
        <v>37</v>
      </c>
      <c r="E44" s="21">
        <v>122322.7</v>
      </c>
      <c r="F44" s="9">
        <v>18392</v>
      </c>
      <c r="G44" s="9">
        <v>19</v>
      </c>
      <c r="H44" s="10">
        <v>45548</v>
      </c>
      <c r="I44" s="11" t="s">
        <v>75</v>
      </c>
    </row>
    <row r="45" spans="1:9" x14ac:dyDescent="0.3">
      <c r="A45" s="8">
        <f>IF(B45&lt;&gt;"",ROWS($B$6:B45),"")</f>
        <v>40</v>
      </c>
      <c r="B45" s="1" t="s">
        <v>122</v>
      </c>
      <c r="C45" s="1" t="s">
        <v>123</v>
      </c>
      <c r="D45" s="1" t="s">
        <v>37</v>
      </c>
      <c r="E45" s="21">
        <v>121991.32</v>
      </c>
      <c r="F45" s="9">
        <v>17653</v>
      </c>
      <c r="G45" s="9">
        <v>16</v>
      </c>
      <c r="H45" s="10">
        <v>45422</v>
      </c>
      <c r="I45" s="11" t="s">
        <v>34</v>
      </c>
    </row>
    <row r="46" spans="1:9" x14ac:dyDescent="0.3">
      <c r="A46" s="8">
        <f>IF(B46&lt;&gt;"",ROWS($B$6:B46),"")</f>
        <v>41</v>
      </c>
      <c r="B46" s="1" t="s">
        <v>124</v>
      </c>
      <c r="C46" s="1" t="s">
        <v>125</v>
      </c>
      <c r="D46" s="1" t="s">
        <v>126</v>
      </c>
      <c r="E46" s="21">
        <v>114341.33</v>
      </c>
      <c r="F46" s="9">
        <v>15713</v>
      </c>
      <c r="G46" s="9">
        <v>20</v>
      </c>
      <c r="H46" s="10">
        <v>45436</v>
      </c>
      <c r="I46" s="11" t="s">
        <v>48</v>
      </c>
    </row>
    <row r="47" spans="1:9" x14ac:dyDescent="0.3">
      <c r="A47" s="8">
        <f>IF(B47&lt;&gt;"",ROWS($B$6:B47),"")</f>
        <v>42</v>
      </c>
      <c r="B47" s="1" t="s">
        <v>127</v>
      </c>
      <c r="C47" s="1" t="s">
        <v>128</v>
      </c>
      <c r="D47" s="1" t="s">
        <v>37</v>
      </c>
      <c r="E47" s="21">
        <v>103805.87</v>
      </c>
      <c r="F47" s="9">
        <v>14906</v>
      </c>
      <c r="G47" s="9">
        <v>19</v>
      </c>
      <c r="H47" s="10">
        <v>45408</v>
      </c>
      <c r="I47" s="11" t="s">
        <v>38</v>
      </c>
    </row>
    <row r="48" spans="1:9" x14ac:dyDescent="0.3">
      <c r="A48" s="8">
        <f>IF(B48&lt;&gt;"",ROWS($B$6:B48),"")</f>
        <v>43</v>
      </c>
      <c r="B48" s="1" t="s">
        <v>129</v>
      </c>
      <c r="C48" s="1" t="s">
        <v>130</v>
      </c>
      <c r="D48" s="1" t="s">
        <v>37</v>
      </c>
      <c r="E48" s="21">
        <v>101502.54</v>
      </c>
      <c r="F48" s="9">
        <v>19881</v>
      </c>
      <c r="G48" s="9">
        <v>25</v>
      </c>
      <c r="H48" s="10">
        <v>45429</v>
      </c>
      <c r="I48" s="11" t="s">
        <v>56</v>
      </c>
    </row>
    <row r="49" spans="1:9" x14ac:dyDescent="0.3">
      <c r="A49" s="8">
        <f>IF(B49&lt;&gt;"",ROWS($B$6:B49),"")</f>
        <v>44</v>
      </c>
      <c r="B49" s="1" t="s">
        <v>131</v>
      </c>
      <c r="C49" s="1" t="s">
        <v>132</v>
      </c>
      <c r="D49" s="1" t="s">
        <v>133</v>
      </c>
      <c r="E49" s="21">
        <v>100228.86</v>
      </c>
      <c r="F49" s="9">
        <v>19296</v>
      </c>
      <c r="G49" s="9">
        <v>19</v>
      </c>
      <c r="H49" s="10">
        <v>45401</v>
      </c>
      <c r="I49" s="11" t="s">
        <v>119</v>
      </c>
    </row>
    <row r="50" spans="1:9" x14ac:dyDescent="0.3">
      <c r="A50" s="8">
        <f>IF(B50&lt;&gt;"",ROWS($B$6:B50),"")</f>
        <v>45</v>
      </c>
      <c r="B50" s="1" t="s">
        <v>134</v>
      </c>
      <c r="C50" s="1" t="s">
        <v>135</v>
      </c>
      <c r="D50" s="1" t="s">
        <v>37</v>
      </c>
      <c r="E50" s="21">
        <v>95429.92</v>
      </c>
      <c r="F50" s="9">
        <v>13875</v>
      </c>
      <c r="G50" s="9">
        <v>15</v>
      </c>
      <c r="H50" s="10">
        <v>45422</v>
      </c>
      <c r="I50" s="11" t="s">
        <v>45</v>
      </c>
    </row>
    <row r="51" spans="1:9" x14ac:dyDescent="0.3">
      <c r="A51" s="8">
        <f>IF(B51&lt;&gt;"",ROWS($B$6:B51),"")</f>
        <v>46</v>
      </c>
      <c r="B51" s="1" t="s">
        <v>136</v>
      </c>
      <c r="C51" s="1" t="s">
        <v>137</v>
      </c>
      <c r="D51" s="1" t="s">
        <v>138</v>
      </c>
      <c r="E51" s="21">
        <v>95209.16</v>
      </c>
      <c r="F51" s="9">
        <v>13079</v>
      </c>
      <c r="G51" s="9">
        <v>16</v>
      </c>
      <c r="H51" s="10">
        <v>45401</v>
      </c>
      <c r="I51" s="11" t="s">
        <v>75</v>
      </c>
    </row>
    <row r="52" spans="1:9" x14ac:dyDescent="0.3">
      <c r="A52" s="8">
        <f>IF(B52&lt;&gt;"",ROWS($B$6:B52),"")</f>
        <v>47</v>
      </c>
      <c r="B52" s="1" t="s">
        <v>139</v>
      </c>
      <c r="C52" s="1" t="s">
        <v>140</v>
      </c>
      <c r="D52" s="1" t="s">
        <v>37</v>
      </c>
      <c r="E52" s="21">
        <v>94036.73</v>
      </c>
      <c r="F52" s="9">
        <v>13632</v>
      </c>
      <c r="G52" s="9">
        <v>14</v>
      </c>
      <c r="H52" s="10">
        <v>45492</v>
      </c>
      <c r="I52" s="11" t="s">
        <v>141</v>
      </c>
    </row>
    <row r="53" spans="1:9" x14ac:dyDescent="0.3">
      <c r="A53" s="8">
        <f>IF(B53&lt;&gt;"",ROWS($B$6:B53),"")</f>
        <v>48</v>
      </c>
      <c r="B53" s="1" t="s">
        <v>142</v>
      </c>
      <c r="C53" s="1" t="s">
        <v>143</v>
      </c>
      <c r="D53" s="1" t="s">
        <v>144</v>
      </c>
      <c r="E53" s="21">
        <v>93489.4</v>
      </c>
      <c r="F53" s="9">
        <v>13824</v>
      </c>
      <c r="G53" s="9">
        <v>16</v>
      </c>
      <c r="H53" s="10">
        <v>45590</v>
      </c>
      <c r="I53" s="11" t="s">
        <v>119</v>
      </c>
    </row>
    <row r="54" spans="1:9" x14ac:dyDescent="0.3">
      <c r="A54" s="8">
        <f>IF(B54&lt;&gt;"",ROWS($B$6:B54),"")</f>
        <v>49</v>
      </c>
      <c r="B54" s="1" t="s">
        <v>145</v>
      </c>
      <c r="C54" s="1" t="s">
        <v>146</v>
      </c>
      <c r="D54" s="1" t="s">
        <v>37</v>
      </c>
      <c r="E54" s="21">
        <v>92107.12999999999</v>
      </c>
      <c r="F54" s="9">
        <v>13592</v>
      </c>
      <c r="G54" s="9">
        <v>20</v>
      </c>
      <c r="H54" s="10">
        <v>45415</v>
      </c>
      <c r="I54" s="11" t="s">
        <v>48</v>
      </c>
    </row>
    <row r="55" spans="1:9" x14ac:dyDescent="0.3">
      <c r="A55" s="8">
        <f>IF(B55&lt;&gt;"",ROWS($B$6:B55),"")</f>
        <v>50</v>
      </c>
      <c r="B55" s="1" t="s">
        <v>147</v>
      </c>
      <c r="C55" s="1" t="s">
        <v>148</v>
      </c>
      <c r="D55" s="1" t="s">
        <v>149</v>
      </c>
      <c r="E55" s="21">
        <v>91706</v>
      </c>
      <c r="F55" s="9">
        <v>17440</v>
      </c>
      <c r="G55" s="9">
        <v>18</v>
      </c>
      <c r="H55" s="10">
        <v>45604</v>
      </c>
      <c r="I55" s="11" t="s">
        <v>150</v>
      </c>
    </row>
    <row r="56" spans="1:9" x14ac:dyDescent="0.3">
      <c r="A56" s="8">
        <f>IF(B56&lt;&gt;"",ROWS($B$6:B56),"")</f>
        <v>51</v>
      </c>
      <c r="B56" s="1" t="s">
        <v>151</v>
      </c>
      <c r="C56" s="1" t="s">
        <v>152</v>
      </c>
      <c r="D56" s="1" t="s">
        <v>37</v>
      </c>
      <c r="E56" s="21">
        <v>89050.95</v>
      </c>
      <c r="F56" s="9">
        <v>14132</v>
      </c>
      <c r="G56" s="9">
        <v>16</v>
      </c>
      <c r="H56" s="10">
        <v>45373</v>
      </c>
      <c r="I56" s="11" t="s">
        <v>45</v>
      </c>
    </row>
    <row r="57" spans="1:9" x14ac:dyDescent="0.3">
      <c r="A57" s="8">
        <f>IF(B57&lt;&gt;"",ROWS($B$6:B57),"")</f>
        <v>52</v>
      </c>
      <c r="B57" s="1" t="s">
        <v>153</v>
      </c>
      <c r="C57" s="1" t="s">
        <v>154</v>
      </c>
      <c r="D57" s="1" t="s">
        <v>37</v>
      </c>
      <c r="E57" s="21">
        <v>85002.4</v>
      </c>
      <c r="F57" s="9">
        <v>12705</v>
      </c>
      <c r="G57" s="9">
        <v>13</v>
      </c>
      <c r="H57" s="10">
        <v>45282</v>
      </c>
      <c r="I57" s="11" t="s">
        <v>48</v>
      </c>
    </row>
    <row r="58" spans="1:9" x14ac:dyDescent="0.3">
      <c r="A58" s="8">
        <f>IF(B58&lt;&gt;"",ROWS($B$6:B58),"")</f>
        <v>53</v>
      </c>
      <c r="B58" s="1" t="s">
        <v>155</v>
      </c>
      <c r="C58" s="1" t="s">
        <v>155</v>
      </c>
      <c r="D58" s="1" t="s">
        <v>27</v>
      </c>
      <c r="E58" s="21">
        <v>82435.039999999994</v>
      </c>
      <c r="F58" s="9">
        <v>11920</v>
      </c>
      <c r="G58" s="9">
        <v>20</v>
      </c>
      <c r="H58" s="10">
        <v>45576</v>
      </c>
      <c r="I58" s="11" t="s">
        <v>156</v>
      </c>
    </row>
    <row r="59" spans="1:9" x14ac:dyDescent="0.3">
      <c r="A59" s="8">
        <f>IF(B59&lt;&gt;"",ROWS($B$6:B59),"")</f>
        <v>54</v>
      </c>
      <c r="B59" s="1" t="s">
        <v>157</v>
      </c>
      <c r="C59" s="1" t="s">
        <v>158</v>
      </c>
      <c r="D59" s="1" t="s">
        <v>55</v>
      </c>
      <c r="E59" s="21">
        <v>81387.02</v>
      </c>
      <c r="F59" s="9">
        <v>11491</v>
      </c>
      <c r="G59" s="9">
        <v>14</v>
      </c>
      <c r="H59" s="10">
        <v>45261</v>
      </c>
      <c r="I59" s="11" t="s">
        <v>110</v>
      </c>
    </row>
    <row r="60" spans="1:9" x14ac:dyDescent="0.3">
      <c r="A60" s="8">
        <f>IF(B60&lt;&gt;"",ROWS($B$6:B60),"")</f>
        <v>55</v>
      </c>
      <c r="B60" s="1" t="s">
        <v>159</v>
      </c>
      <c r="C60" s="1" t="s">
        <v>159</v>
      </c>
      <c r="D60" s="1" t="s">
        <v>27</v>
      </c>
      <c r="E60" s="21">
        <v>80317.179999999993</v>
      </c>
      <c r="F60" s="9">
        <v>12369</v>
      </c>
      <c r="G60" s="9">
        <v>22</v>
      </c>
      <c r="H60" s="10">
        <v>45625</v>
      </c>
      <c r="I60" s="11" t="s">
        <v>75</v>
      </c>
    </row>
    <row r="61" spans="1:9" x14ac:dyDescent="0.3">
      <c r="A61" s="8">
        <f>IF(B61&lt;&gt;"",ROWS($B$6:B61),"")</f>
        <v>56</v>
      </c>
      <c r="B61" s="1" t="s">
        <v>160</v>
      </c>
      <c r="C61" s="1" t="s">
        <v>161</v>
      </c>
      <c r="D61" s="1" t="s">
        <v>37</v>
      </c>
      <c r="E61" s="21">
        <v>79464.27</v>
      </c>
      <c r="F61" s="9">
        <v>11255</v>
      </c>
      <c r="G61" s="9">
        <v>15</v>
      </c>
      <c r="H61" s="10">
        <v>45618</v>
      </c>
      <c r="I61" s="11" t="s">
        <v>119</v>
      </c>
    </row>
    <row r="62" spans="1:9" x14ac:dyDescent="0.3">
      <c r="A62" s="8">
        <f>IF(B62&lt;&gt;"",ROWS($B$6:B62),"")</f>
        <v>57</v>
      </c>
      <c r="B62" s="1" t="s">
        <v>162</v>
      </c>
      <c r="C62" s="1" t="s">
        <v>162</v>
      </c>
      <c r="D62" s="1" t="s">
        <v>27</v>
      </c>
      <c r="E62" s="21">
        <v>78800.97</v>
      </c>
      <c r="F62" s="9">
        <v>13245</v>
      </c>
      <c r="G62" s="9">
        <v>15</v>
      </c>
      <c r="H62" s="10">
        <v>45394</v>
      </c>
      <c r="I62" s="11" t="s">
        <v>52</v>
      </c>
    </row>
    <row r="63" spans="1:9" x14ac:dyDescent="0.3">
      <c r="A63" s="8">
        <f>IF(B63&lt;&gt;"",ROWS($B$6:B63),"")</f>
        <v>58</v>
      </c>
      <c r="B63" s="1" t="s">
        <v>163</v>
      </c>
      <c r="C63" s="1" t="s">
        <v>163</v>
      </c>
      <c r="D63" s="1" t="s">
        <v>164</v>
      </c>
      <c r="E63" s="21">
        <v>78277.69</v>
      </c>
      <c r="F63" s="9">
        <v>11525</v>
      </c>
      <c r="G63" s="9">
        <v>20</v>
      </c>
      <c r="H63" s="10">
        <v>45394</v>
      </c>
      <c r="I63" s="11" t="s">
        <v>38</v>
      </c>
    </row>
    <row r="64" spans="1:9" x14ac:dyDescent="0.3">
      <c r="A64" s="8">
        <f>IF(B64&lt;&gt;"",ROWS($B$6:B64),"")</f>
        <v>59</v>
      </c>
      <c r="B64" s="1" t="s">
        <v>165</v>
      </c>
      <c r="C64" s="1" t="s">
        <v>166</v>
      </c>
      <c r="D64" s="1" t="s">
        <v>167</v>
      </c>
      <c r="E64" s="21">
        <v>75800.739999999991</v>
      </c>
      <c r="F64" s="9">
        <v>14793</v>
      </c>
      <c r="G64" s="9">
        <v>18</v>
      </c>
      <c r="H64" s="10">
        <v>45345</v>
      </c>
      <c r="I64" s="11" t="s">
        <v>75</v>
      </c>
    </row>
    <row r="65" spans="1:9" x14ac:dyDescent="0.3">
      <c r="A65" s="8">
        <f>IF(B65&lt;&gt;"",ROWS($B$6:B65),"")</f>
        <v>60</v>
      </c>
      <c r="B65" s="1" t="s">
        <v>168</v>
      </c>
      <c r="C65" s="1" t="s">
        <v>168</v>
      </c>
      <c r="D65" s="1" t="s">
        <v>169</v>
      </c>
      <c r="E65" s="21">
        <v>75235.360000000001</v>
      </c>
      <c r="F65" s="9">
        <v>11786</v>
      </c>
      <c r="G65" s="9">
        <v>24</v>
      </c>
      <c r="H65" s="10">
        <v>45303</v>
      </c>
      <c r="I65" s="11" t="s">
        <v>170</v>
      </c>
    </row>
    <row r="66" spans="1:9" x14ac:dyDescent="0.3">
      <c r="A66" s="8">
        <f>IF(B66&lt;&gt;"",ROWS($B$6:B66),"")</f>
        <v>61</v>
      </c>
      <c r="B66" s="1" t="s">
        <v>171</v>
      </c>
      <c r="C66" s="1" t="s">
        <v>172</v>
      </c>
      <c r="D66" s="1" t="s">
        <v>173</v>
      </c>
      <c r="E66" s="21">
        <v>71223.510000000009</v>
      </c>
      <c r="F66" s="9">
        <v>13948</v>
      </c>
      <c r="G66" s="9">
        <v>17</v>
      </c>
      <c r="H66" s="10">
        <v>45513</v>
      </c>
      <c r="I66" s="11" t="s">
        <v>75</v>
      </c>
    </row>
    <row r="67" spans="1:9" x14ac:dyDescent="0.3">
      <c r="A67" s="8">
        <f>IF(B67&lt;&gt;"",ROWS($B$6:B67),"")</f>
        <v>62</v>
      </c>
      <c r="B67" s="1" t="s">
        <v>174</v>
      </c>
      <c r="C67" s="1" t="s">
        <v>175</v>
      </c>
      <c r="D67" s="1" t="s">
        <v>37</v>
      </c>
      <c r="E67" s="21">
        <v>70573.710000000006</v>
      </c>
      <c r="F67" s="9">
        <v>10351</v>
      </c>
      <c r="G67" s="9">
        <v>13</v>
      </c>
      <c r="H67" s="10">
        <v>45373</v>
      </c>
      <c r="I67" s="11" t="s">
        <v>99</v>
      </c>
    </row>
    <row r="68" spans="1:9" x14ac:dyDescent="0.3">
      <c r="A68" s="8">
        <f>IF(B68&lt;&gt;"",ROWS($B$6:B68),"")</f>
        <v>63</v>
      </c>
      <c r="B68" s="1" t="s">
        <v>176</v>
      </c>
      <c r="C68" s="1" t="s">
        <v>177</v>
      </c>
      <c r="D68" s="1" t="s">
        <v>178</v>
      </c>
      <c r="E68" s="21">
        <v>69789.33</v>
      </c>
      <c r="F68" s="9">
        <v>13713</v>
      </c>
      <c r="G68" s="9">
        <v>19</v>
      </c>
      <c r="H68" s="10">
        <v>45338</v>
      </c>
      <c r="I68" s="11" t="s">
        <v>119</v>
      </c>
    </row>
    <row r="69" spans="1:9" x14ac:dyDescent="0.3">
      <c r="A69" s="8">
        <f>IF(B69&lt;&gt;"",ROWS($B$6:B69),"")</f>
        <v>64</v>
      </c>
      <c r="B69" s="1" t="s">
        <v>179</v>
      </c>
      <c r="C69" s="1" t="s">
        <v>180</v>
      </c>
      <c r="D69" s="1" t="s">
        <v>181</v>
      </c>
      <c r="E69" s="21">
        <v>69519.699999999983</v>
      </c>
      <c r="F69" s="9">
        <v>10756</v>
      </c>
      <c r="G69" s="9">
        <v>24</v>
      </c>
      <c r="H69" s="10">
        <v>45379</v>
      </c>
      <c r="I69" s="11" t="s">
        <v>170</v>
      </c>
    </row>
    <row r="70" spans="1:9" x14ac:dyDescent="0.3">
      <c r="A70" s="8">
        <f>IF(B70&lt;&gt;"",ROWS($B$6:B70),"")</f>
        <v>65</v>
      </c>
      <c r="B70" s="1" t="s">
        <v>182</v>
      </c>
      <c r="C70" s="1" t="s">
        <v>182</v>
      </c>
      <c r="D70" s="1" t="s">
        <v>27</v>
      </c>
      <c r="E70" s="21">
        <v>68529.67</v>
      </c>
      <c r="F70" s="9">
        <v>10734</v>
      </c>
      <c r="G70" s="9">
        <v>10</v>
      </c>
      <c r="H70" s="10">
        <v>45506</v>
      </c>
      <c r="I70" s="11" t="s">
        <v>52</v>
      </c>
    </row>
    <row r="71" spans="1:9" x14ac:dyDescent="0.3">
      <c r="A71" s="8">
        <f>IF(B71&lt;&gt;"",ROWS($B$6:B71),"")</f>
        <v>66</v>
      </c>
      <c r="B71" s="1" t="s">
        <v>183</v>
      </c>
      <c r="C71" s="1" t="s">
        <v>184</v>
      </c>
      <c r="D71" s="1" t="s">
        <v>185</v>
      </c>
      <c r="E71" s="21">
        <v>65981.22</v>
      </c>
      <c r="F71" s="9">
        <v>13024</v>
      </c>
      <c r="G71" s="9">
        <v>19</v>
      </c>
      <c r="H71" s="10">
        <v>45373</v>
      </c>
      <c r="I71" s="11" t="s">
        <v>99</v>
      </c>
    </row>
    <row r="72" spans="1:9" x14ac:dyDescent="0.3">
      <c r="A72" s="8">
        <f>IF(B72&lt;&gt;"",ROWS($B$6:B72),"")</f>
        <v>67</v>
      </c>
      <c r="B72" s="1" t="s">
        <v>186</v>
      </c>
      <c r="C72" s="1" t="s">
        <v>186</v>
      </c>
      <c r="D72" s="1" t="s">
        <v>37</v>
      </c>
      <c r="E72" s="21">
        <v>64625.56</v>
      </c>
      <c r="F72" s="9">
        <v>9568</v>
      </c>
      <c r="G72" s="9">
        <v>18</v>
      </c>
      <c r="H72" s="10">
        <v>45338</v>
      </c>
      <c r="I72" s="11" t="s">
        <v>56</v>
      </c>
    </row>
    <row r="73" spans="1:9" x14ac:dyDescent="0.3">
      <c r="A73" s="8">
        <f>IF(B73&lt;&gt;"",ROWS($B$6:B73),"")</f>
        <v>68</v>
      </c>
      <c r="B73" s="1" t="s">
        <v>187</v>
      </c>
      <c r="C73" s="1" t="s">
        <v>188</v>
      </c>
      <c r="D73" s="1" t="s">
        <v>37</v>
      </c>
      <c r="E73" s="21">
        <v>64506.47</v>
      </c>
      <c r="F73" s="9">
        <v>8839</v>
      </c>
      <c r="G73" s="9">
        <v>18</v>
      </c>
      <c r="H73" s="10">
        <v>45548</v>
      </c>
      <c r="I73" s="11" t="s">
        <v>38</v>
      </c>
    </row>
    <row r="74" spans="1:9" x14ac:dyDescent="0.3">
      <c r="A74" s="8">
        <f>IF(B74&lt;&gt;"",ROWS($B$6:B74),"")</f>
        <v>69</v>
      </c>
      <c r="B74" s="1" t="s">
        <v>189</v>
      </c>
      <c r="C74" s="1" t="s">
        <v>190</v>
      </c>
      <c r="D74" s="1" t="s">
        <v>191</v>
      </c>
      <c r="E74" s="21">
        <v>63534.670000000006</v>
      </c>
      <c r="F74" s="9">
        <v>12139</v>
      </c>
      <c r="G74" s="9">
        <v>16</v>
      </c>
      <c r="H74" s="10">
        <v>45583</v>
      </c>
      <c r="I74" s="11" t="s">
        <v>75</v>
      </c>
    </row>
    <row r="75" spans="1:9" x14ac:dyDescent="0.3">
      <c r="A75" s="8">
        <f>IF(B75&lt;&gt;"",ROWS($B$6:B75),"")</f>
        <v>70</v>
      </c>
      <c r="B75" s="1" t="s">
        <v>192</v>
      </c>
      <c r="C75" s="1" t="s">
        <v>193</v>
      </c>
      <c r="D75" s="1" t="s">
        <v>194</v>
      </c>
      <c r="E75" s="21">
        <v>62669.279999999999</v>
      </c>
      <c r="F75" s="9">
        <v>10007</v>
      </c>
      <c r="G75" s="9">
        <v>24</v>
      </c>
      <c r="H75" s="10">
        <v>45379</v>
      </c>
      <c r="I75" s="11" t="s">
        <v>170</v>
      </c>
    </row>
    <row r="76" spans="1:9" x14ac:dyDescent="0.3">
      <c r="A76" s="8">
        <f>IF(B76&lt;&gt;"",ROWS($B$6:B76),"")</f>
        <v>71</v>
      </c>
      <c r="B76" s="1" t="s">
        <v>195</v>
      </c>
      <c r="C76" s="1" t="s">
        <v>196</v>
      </c>
      <c r="D76" s="1" t="s">
        <v>37</v>
      </c>
      <c r="E76" s="21">
        <v>62395.579999999994</v>
      </c>
      <c r="F76" s="9">
        <v>11938</v>
      </c>
      <c r="G76" s="9">
        <v>9</v>
      </c>
      <c r="H76" s="10">
        <v>45254</v>
      </c>
      <c r="I76" s="11" t="s">
        <v>34</v>
      </c>
    </row>
    <row r="77" spans="1:9" x14ac:dyDescent="0.3">
      <c r="A77" s="8">
        <f>IF(B77&lt;&gt;"",ROWS($B$6:B77),"")</f>
        <v>72</v>
      </c>
      <c r="B77" s="1" t="s">
        <v>197</v>
      </c>
      <c r="C77" s="1" t="s">
        <v>198</v>
      </c>
      <c r="D77" s="1" t="s">
        <v>37</v>
      </c>
      <c r="E77" s="21">
        <v>62218.450000000004</v>
      </c>
      <c r="F77" s="9">
        <v>9700</v>
      </c>
      <c r="G77" s="9">
        <v>14</v>
      </c>
      <c r="H77" s="10">
        <v>45450</v>
      </c>
      <c r="I77" s="11" t="s">
        <v>48</v>
      </c>
    </row>
    <row r="78" spans="1:9" x14ac:dyDescent="0.3">
      <c r="A78" s="8">
        <f>IF(B78&lt;&gt;"",ROWS($B$6:B78),"")</f>
        <v>73</v>
      </c>
      <c r="B78" s="1" t="s">
        <v>199</v>
      </c>
      <c r="C78" s="1" t="s">
        <v>200</v>
      </c>
      <c r="D78" s="1" t="s">
        <v>37</v>
      </c>
      <c r="E78" s="21">
        <v>60048.899999999994</v>
      </c>
      <c r="F78" s="9">
        <v>8970</v>
      </c>
      <c r="G78" s="9">
        <v>19</v>
      </c>
      <c r="H78" s="10">
        <v>45597</v>
      </c>
      <c r="I78" s="11" t="s">
        <v>75</v>
      </c>
    </row>
    <row r="79" spans="1:9" x14ac:dyDescent="0.3">
      <c r="A79" s="8">
        <f>IF(B79&lt;&gt;"",ROWS($B$6:B79),"")</f>
        <v>74</v>
      </c>
      <c r="B79" s="1" t="s">
        <v>201</v>
      </c>
      <c r="C79" s="1" t="s">
        <v>202</v>
      </c>
      <c r="D79" s="1" t="s">
        <v>37</v>
      </c>
      <c r="E79" s="21">
        <v>59962.369999999995</v>
      </c>
      <c r="F79" s="9">
        <v>9653</v>
      </c>
      <c r="G79" s="9">
        <v>17</v>
      </c>
      <c r="H79" s="10">
        <v>45527</v>
      </c>
      <c r="I79" s="11" t="s">
        <v>48</v>
      </c>
    </row>
    <row r="80" spans="1:9" x14ac:dyDescent="0.3">
      <c r="A80" s="8">
        <f>IF(B80&lt;&gt;"",ROWS($B$6:B80),"")</f>
        <v>75</v>
      </c>
      <c r="B80" s="1" t="s">
        <v>203</v>
      </c>
      <c r="C80" s="1" t="s">
        <v>204</v>
      </c>
      <c r="D80" s="1" t="s">
        <v>55</v>
      </c>
      <c r="E80" s="21">
        <v>56633.02</v>
      </c>
      <c r="F80" s="9">
        <v>8084</v>
      </c>
      <c r="G80" s="9">
        <v>19</v>
      </c>
      <c r="H80" s="10">
        <v>45394</v>
      </c>
      <c r="I80" s="11" t="s">
        <v>205</v>
      </c>
    </row>
    <row r="81" spans="1:9" x14ac:dyDescent="0.3">
      <c r="A81" s="8">
        <f>IF(B81&lt;&gt;"",ROWS($B$6:B81),"")</f>
        <v>76</v>
      </c>
      <c r="B81" s="1" t="s">
        <v>206</v>
      </c>
      <c r="C81" s="1" t="s">
        <v>207</v>
      </c>
      <c r="D81" s="1" t="s">
        <v>208</v>
      </c>
      <c r="E81" s="21">
        <v>55890</v>
      </c>
      <c r="F81" s="9">
        <v>11172</v>
      </c>
      <c r="G81" s="9">
        <v>17</v>
      </c>
      <c r="H81" s="10">
        <v>45639</v>
      </c>
      <c r="I81" s="11" t="s">
        <v>150</v>
      </c>
    </row>
    <row r="82" spans="1:9" x14ac:dyDescent="0.3">
      <c r="A82" s="8">
        <f>IF(B82&lt;&gt;"",ROWS($B$6:B82),"")</f>
        <v>77</v>
      </c>
      <c r="B82" s="1" t="s">
        <v>209</v>
      </c>
      <c r="C82" s="1" t="s">
        <v>210</v>
      </c>
      <c r="D82" s="1" t="s">
        <v>37</v>
      </c>
      <c r="E82" s="21">
        <v>55185.46</v>
      </c>
      <c r="F82" s="9">
        <v>8376</v>
      </c>
      <c r="G82" s="9">
        <v>17</v>
      </c>
      <c r="H82" s="10">
        <v>45478</v>
      </c>
      <c r="I82" s="11" t="s">
        <v>34</v>
      </c>
    </row>
    <row r="83" spans="1:9" x14ac:dyDescent="0.3">
      <c r="A83" s="8">
        <f>IF(B83&lt;&gt;"",ROWS($B$6:B83),"")</f>
        <v>78</v>
      </c>
      <c r="B83" s="1" t="s">
        <v>211</v>
      </c>
      <c r="C83" s="1" t="s">
        <v>212</v>
      </c>
      <c r="D83" s="1" t="s">
        <v>41</v>
      </c>
      <c r="E83" s="21">
        <v>53996</v>
      </c>
      <c r="F83" s="9">
        <v>10509</v>
      </c>
      <c r="G83" s="9">
        <v>17</v>
      </c>
      <c r="H83" s="10">
        <v>45576</v>
      </c>
      <c r="I83" s="11" t="s">
        <v>150</v>
      </c>
    </row>
    <row r="84" spans="1:9" x14ac:dyDescent="0.3">
      <c r="A84" s="8">
        <f>IF(B84&lt;&gt;"",ROWS($B$6:B84),"")</f>
        <v>79</v>
      </c>
      <c r="B84" s="1" t="s">
        <v>213</v>
      </c>
      <c r="C84" s="1" t="s">
        <v>214</v>
      </c>
      <c r="D84" s="1" t="s">
        <v>37</v>
      </c>
      <c r="E84" s="21">
        <v>52345.38</v>
      </c>
      <c r="F84" s="9">
        <v>8259</v>
      </c>
      <c r="G84" s="9">
        <v>16</v>
      </c>
      <c r="H84" s="10">
        <v>45366</v>
      </c>
      <c r="I84" s="11" t="s">
        <v>99</v>
      </c>
    </row>
    <row r="85" spans="1:9" x14ac:dyDescent="0.3">
      <c r="A85" s="8">
        <f>IF(B85&lt;&gt;"",ROWS($B$6:B85),"")</f>
        <v>80</v>
      </c>
      <c r="B85" s="1" t="s">
        <v>215</v>
      </c>
      <c r="C85" s="1" t="s">
        <v>216</v>
      </c>
      <c r="D85" s="1" t="s">
        <v>217</v>
      </c>
      <c r="E85" s="21">
        <v>49776.1</v>
      </c>
      <c r="F85" s="9">
        <v>9787</v>
      </c>
      <c r="G85" s="9">
        <v>18</v>
      </c>
      <c r="H85" s="10">
        <v>45310</v>
      </c>
      <c r="I85" s="11" t="s">
        <v>116</v>
      </c>
    </row>
    <row r="86" spans="1:9" x14ac:dyDescent="0.3">
      <c r="A86" s="8">
        <f>IF(B86&lt;&gt;"",ROWS($B$6:B86),"")</f>
        <v>81</v>
      </c>
      <c r="B86" s="1" t="s">
        <v>218</v>
      </c>
      <c r="C86" s="1" t="s">
        <v>219</v>
      </c>
      <c r="D86" s="1" t="s">
        <v>37</v>
      </c>
      <c r="E86" s="21">
        <v>49436.38</v>
      </c>
      <c r="F86" s="9">
        <v>7315</v>
      </c>
      <c r="G86" s="9">
        <v>19</v>
      </c>
      <c r="H86" s="10">
        <v>45639</v>
      </c>
      <c r="I86" s="11" t="s">
        <v>48</v>
      </c>
    </row>
    <row r="87" spans="1:9" x14ac:dyDescent="0.3">
      <c r="A87" s="8">
        <f>IF(B87&lt;&gt;"",ROWS($B$6:B87),"")</f>
        <v>82</v>
      </c>
      <c r="B87" s="1" t="s">
        <v>220</v>
      </c>
      <c r="C87" s="1" t="s">
        <v>221</v>
      </c>
      <c r="D87" s="1" t="s">
        <v>37</v>
      </c>
      <c r="E87" s="21">
        <v>49319.75</v>
      </c>
      <c r="F87" s="9">
        <v>6970</v>
      </c>
      <c r="G87" s="9">
        <v>14</v>
      </c>
      <c r="H87" s="10">
        <v>45590</v>
      </c>
      <c r="I87" s="11" t="s">
        <v>222</v>
      </c>
    </row>
    <row r="88" spans="1:9" x14ac:dyDescent="0.3">
      <c r="A88" s="8">
        <f>IF(B88&lt;&gt;"",ROWS($B$6:B88),"")</f>
        <v>83</v>
      </c>
      <c r="B88" s="1" t="s">
        <v>223</v>
      </c>
      <c r="C88" s="1" t="s">
        <v>224</v>
      </c>
      <c r="D88" s="1" t="s">
        <v>225</v>
      </c>
      <c r="E88" s="21">
        <v>48615.33</v>
      </c>
      <c r="F88" s="9">
        <v>9347</v>
      </c>
      <c r="G88" s="9">
        <v>21</v>
      </c>
      <c r="H88" s="10">
        <v>45296</v>
      </c>
      <c r="I88" s="11" t="s">
        <v>99</v>
      </c>
    </row>
    <row r="89" spans="1:9" x14ac:dyDescent="0.3">
      <c r="A89" s="8">
        <f>IF(B89&lt;&gt;"",ROWS($B$6:B89),"")</f>
        <v>84</v>
      </c>
      <c r="B89" s="1" t="s">
        <v>226</v>
      </c>
      <c r="C89" s="1" t="s">
        <v>227</v>
      </c>
      <c r="D89" s="1" t="s">
        <v>228</v>
      </c>
      <c r="E89" s="21">
        <v>46730.770000000004</v>
      </c>
      <c r="F89" s="9">
        <v>9289</v>
      </c>
      <c r="G89" s="9">
        <v>19</v>
      </c>
      <c r="H89" s="10">
        <v>45541</v>
      </c>
      <c r="I89" s="11" t="s">
        <v>119</v>
      </c>
    </row>
    <row r="90" spans="1:9" x14ac:dyDescent="0.3">
      <c r="A90" s="8">
        <f>IF(B90&lt;&gt;"",ROWS($B$6:B90),"")</f>
        <v>85</v>
      </c>
      <c r="B90" s="1" t="s">
        <v>229</v>
      </c>
      <c r="C90" s="1" t="s">
        <v>230</v>
      </c>
      <c r="D90" s="1" t="s">
        <v>37</v>
      </c>
      <c r="E90" s="21">
        <v>46210.700000000004</v>
      </c>
      <c r="F90" s="9">
        <v>8159</v>
      </c>
      <c r="G90" s="9">
        <v>26</v>
      </c>
      <c r="H90" s="10">
        <v>45555</v>
      </c>
      <c r="I90" s="11" t="s">
        <v>56</v>
      </c>
    </row>
    <row r="91" spans="1:9" x14ac:dyDescent="0.3">
      <c r="A91" s="8">
        <f>IF(B91&lt;&gt;"",ROWS($B$6:B91),"")</f>
        <v>86</v>
      </c>
      <c r="B91" s="1" t="s">
        <v>231</v>
      </c>
      <c r="C91" s="1" t="s">
        <v>232</v>
      </c>
      <c r="D91" s="1" t="s">
        <v>37</v>
      </c>
      <c r="E91" s="21">
        <v>45354.5</v>
      </c>
      <c r="F91" s="9">
        <v>6506</v>
      </c>
      <c r="G91" s="9">
        <v>16</v>
      </c>
      <c r="H91" s="10">
        <v>45324</v>
      </c>
      <c r="I91" s="11" t="s">
        <v>38</v>
      </c>
    </row>
    <row r="92" spans="1:9" x14ac:dyDescent="0.3">
      <c r="A92" s="8">
        <f>IF(B92&lt;&gt;"",ROWS($B$6:B92),"")</f>
        <v>87</v>
      </c>
      <c r="B92" s="1" t="s">
        <v>233</v>
      </c>
      <c r="C92" s="1" t="s">
        <v>234</v>
      </c>
      <c r="D92" s="1" t="s">
        <v>235</v>
      </c>
      <c r="E92" s="21">
        <v>43738</v>
      </c>
      <c r="F92" s="9">
        <v>6839</v>
      </c>
      <c r="G92" s="9">
        <v>15</v>
      </c>
      <c r="H92" s="10">
        <v>45345</v>
      </c>
      <c r="I92" s="11" t="s">
        <v>150</v>
      </c>
    </row>
    <row r="93" spans="1:9" x14ac:dyDescent="0.3">
      <c r="A93" s="8">
        <f>IF(B93&lt;&gt;"",ROWS($B$6:B93),"")</f>
        <v>88</v>
      </c>
      <c r="B93" s="1" t="s">
        <v>236</v>
      </c>
      <c r="C93" s="1" t="s">
        <v>237</v>
      </c>
      <c r="D93" s="1" t="s">
        <v>37</v>
      </c>
      <c r="E93" s="21">
        <v>40759.75</v>
      </c>
      <c r="F93" s="9">
        <v>5891</v>
      </c>
      <c r="G93" s="9">
        <v>14</v>
      </c>
      <c r="H93" s="10">
        <v>45359</v>
      </c>
      <c r="I93" s="11" t="s">
        <v>116</v>
      </c>
    </row>
    <row r="94" spans="1:9" x14ac:dyDescent="0.3">
      <c r="A94" s="8">
        <f>IF(B94&lt;&gt;"",ROWS($B$6:B94),"")</f>
        <v>89</v>
      </c>
      <c r="B94" s="1" t="s">
        <v>238</v>
      </c>
      <c r="C94" s="1" t="s">
        <v>239</v>
      </c>
      <c r="D94" s="1" t="s">
        <v>37</v>
      </c>
      <c r="E94" s="21">
        <v>39976</v>
      </c>
      <c r="F94" s="9">
        <v>5758</v>
      </c>
      <c r="G94" s="9">
        <v>18</v>
      </c>
      <c r="H94" s="10">
        <v>45632</v>
      </c>
      <c r="I94" s="11" t="s">
        <v>150</v>
      </c>
    </row>
    <row r="95" spans="1:9" x14ac:dyDescent="0.3">
      <c r="A95" s="8">
        <f>IF(B95&lt;&gt;"",ROWS($B$6:B95),"")</f>
        <v>90</v>
      </c>
      <c r="B95" s="1" t="s">
        <v>240</v>
      </c>
      <c r="C95" s="1" t="s">
        <v>241</v>
      </c>
      <c r="D95" s="1" t="s">
        <v>242</v>
      </c>
      <c r="E95" s="21">
        <v>38698.020000000004</v>
      </c>
      <c r="F95" s="9">
        <v>7759</v>
      </c>
      <c r="G95" s="9">
        <v>16</v>
      </c>
      <c r="H95" s="10">
        <v>45499</v>
      </c>
      <c r="I95" s="11" t="s">
        <v>119</v>
      </c>
    </row>
    <row r="96" spans="1:9" x14ac:dyDescent="0.3">
      <c r="A96" s="8">
        <f>IF(B96&lt;&gt;"",ROWS($B$6:B96),"")</f>
        <v>91</v>
      </c>
      <c r="B96" s="1" t="s">
        <v>243</v>
      </c>
      <c r="C96" s="1" t="s">
        <v>244</v>
      </c>
      <c r="D96" s="1" t="s">
        <v>245</v>
      </c>
      <c r="E96" s="21">
        <v>38616.210000000006</v>
      </c>
      <c r="F96" s="9">
        <v>6032</v>
      </c>
      <c r="G96" s="9">
        <v>7</v>
      </c>
      <c r="H96" s="10">
        <v>45282</v>
      </c>
      <c r="I96" s="11" t="s">
        <v>246</v>
      </c>
    </row>
    <row r="97" spans="1:9" x14ac:dyDescent="0.3">
      <c r="A97" s="8">
        <f>IF(B97&lt;&gt;"",ROWS($B$6:B97),"")</f>
        <v>92</v>
      </c>
      <c r="B97" s="1" t="s">
        <v>247</v>
      </c>
      <c r="C97" s="1" t="s">
        <v>248</v>
      </c>
      <c r="D97" s="1" t="s">
        <v>167</v>
      </c>
      <c r="E97" s="21">
        <v>38543.89</v>
      </c>
      <c r="F97" s="9">
        <v>4118</v>
      </c>
      <c r="G97" s="9">
        <v>21</v>
      </c>
      <c r="H97" s="10">
        <v>45379</v>
      </c>
      <c r="I97" s="11" t="s">
        <v>170</v>
      </c>
    </row>
    <row r="98" spans="1:9" x14ac:dyDescent="0.3">
      <c r="A98" s="8">
        <f>IF(B98&lt;&gt;"",ROWS($B$6:B98),"")</f>
        <v>93</v>
      </c>
      <c r="B98" s="1" t="s">
        <v>249</v>
      </c>
      <c r="C98" s="1" t="s">
        <v>250</v>
      </c>
      <c r="D98" s="1" t="s">
        <v>37</v>
      </c>
      <c r="E98" s="21">
        <v>37805.629999999997</v>
      </c>
      <c r="F98" s="9">
        <v>4965</v>
      </c>
      <c r="G98" s="9">
        <v>14</v>
      </c>
      <c r="H98" s="10">
        <v>45639</v>
      </c>
      <c r="I98" s="11" t="s">
        <v>45</v>
      </c>
    </row>
    <row r="99" spans="1:9" x14ac:dyDescent="0.3">
      <c r="A99" s="8">
        <f>IF(B99&lt;&gt;"",ROWS($B$6:B99),"")</f>
        <v>94</v>
      </c>
      <c r="B99" s="1" t="s">
        <v>251</v>
      </c>
      <c r="C99" s="1" t="s">
        <v>252</v>
      </c>
      <c r="D99" s="1" t="s">
        <v>37</v>
      </c>
      <c r="E99" s="21">
        <v>36842.239999999998</v>
      </c>
      <c r="F99" s="9">
        <v>6030</v>
      </c>
      <c r="G99" s="9">
        <v>20</v>
      </c>
      <c r="H99" s="10">
        <v>45485</v>
      </c>
      <c r="I99" s="11" t="s">
        <v>45</v>
      </c>
    </row>
    <row r="100" spans="1:9" x14ac:dyDescent="0.3">
      <c r="A100" s="8">
        <f>IF(B100&lt;&gt;"",ROWS($B$6:B100),"")</f>
        <v>95</v>
      </c>
      <c r="B100" s="1" t="s">
        <v>253</v>
      </c>
      <c r="C100" s="1" t="s">
        <v>254</v>
      </c>
      <c r="D100" s="1" t="s">
        <v>37</v>
      </c>
      <c r="E100" s="21">
        <v>36827.629999999997</v>
      </c>
      <c r="F100" s="9">
        <v>5398</v>
      </c>
      <c r="G100" s="9">
        <v>11</v>
      </c>
      <c r="H100" s="10">
        <v>45324</v>
      </c>
      <c r="I100" s="11" t="s">
        <v>119</v>
      </c>
    </row>
    <row r="101" spans="1:9" x14ac:dyDescent="0.3">
      <c r="A101" s="8">
        <f>IF(B101&lt;&gt;"",ROWS($B$6:B101),"")</f>
        <v>96</v>
      </c>
      <c r="B101" s="1" t="s">
        <v>255</v>
      </c>
      <c r="C101" s="1" t="s">
        <v>256</v>
      </c>
      <c r="D101" s="1" t="s">
        <v>37</v>
      </c>
      <c r="E101" s="21">
        <v>36247.69</v>
      </c>
      <c r="F101" s="9">
        <v>5717</v>
      </c>
      <c r="G101" s="9">
        <v>15</v>
      </c>
      <c r="H101" s="10">
        <v>45513</v>
      </c>
      <c r="I101" s="11" t="s">
        <v>75</v>
      </c>
    </row>
    <row r="102" spans="1:9" x14ac:dyDescent="0.3">
      <c r="A102" s="8">
        <f>IF(B102&lt;&gt;"",ROWS($B$6:B102),"")</f>
        <v>97</v>
      </c>
      <c r="B102" s="1" t="s">
        <v>257</v>
      </c>
      <c r="C102" s="1" t="s">
        <v>258</v>
      </c>
      <c r="D102" s="1" t="s">
        <v>74</v>
      </c>
      <c r="E102" s="21">
        <v>34235.480000000003</v>
      </c>
      <c r="F102" s="9">
        <v>5723</v>
      </c>
      <c r="G102" s="9">
        <v>16</v>
      </c>
      <c r="H102" s="10">
        <v>45303</v>
      </c>
      <c r="I102" s="11" t="s">
        <v>99</v>
      </c>
    </row>
    <row r="103" spans="1:9" x14ac:dyDescent="0.3">
      <c r="A103" s="8">
        <f>IF(B103&lt;&gt;"",ROWS($B$6:B103),"")</f>
        <v>98</v>
      </c>
      <c r="B103" s="1" t="s">
        <v>259</v>
      </c>
      <c r="C103" s="1" t="s">
        <v>260</v>
      </c>
      <c r="D103" s="1" t="s">
        <v>37</v>
      </c>
      <c r="E103" s="21">
        <v>34188.53</v>
      </c>
      <c r="F103" s="9">
        <v>5219</v>
      </c>
      <c r="G103" s="9">
        <v>16</v>
      </c>
      <c r="H103" s="10">
        <v>45345</v>
      </c>
      <c r="I103" s="11" t="s">
        <v>110</v>
      </c>
    </row>
    <row r="104" spans="1:9" x14ac:dyDescent="0.3">
      <c r="A104" s="8">
        <f>IF(B104&lt;&gt;"",ROWS($B$6:B104),"")</f>
        <v>99</v>
      </c>
      <c r="B104" s="1" t="s">
        <v>261</v>
      </c>
      <c r="C104" s="1" t="s">
        <v>262</v>
      </c>
      <c r="D104" s="1" t="s">
        <v>263</v>
      </c>
      <c r="E104" s="21">
        <v>34066</v>
      </c>
      <c r="F104" s="9">
        <v>7020</v>
      </c>
      <c r="G104" s="9">
        <v>15</v>
      </c>
      <c r="H104" s="10">
        <v>45317</v>
      </c>
      <c r="I104" s="11" t="s">
        <v>264</v>
      </c>
    </row>
    <row r="105" spans="1:9" x14ac:dyDescent="0.3">
      <c r="A105" s="8">
        <f>IF(B105&lt;&gt;"",ROWS($B$6:B105),"")</f>
        <v>100</v>
      </c>
      <c r="B105" s="1" t="s">
        <v>265</v>
      </c>
      <c r="C105" s="1" t="s">
        <v>266</v>
      </c>
      <c r="D105" s="1" t="s">
        <v>267</v>
      </c>
      <c r="E105" s="21">
        <v>33544.29</v>
      </c>
      <c r="F105" s="9">
        <v>5215</v>
      </c>
      <c r="G105" s="9">
        <v>14</v>
      </c>
      <c r="H105" s="10">
        <v>45401</v>
      </c>
      <c r="I105" s="11" t="s">
        <v>38</v>
      </c>
    </row>
    <row r="106" spans="1:9" x14ac:dyDescent="0.3">
      <c r="A106" s="8">
        <f>IF(B106&lt;&gt;"",ROWS($B$6:B106),"")</f>
        <v>101</v>
      </c>
      <c r="B106" s="1" t="s">
        <v>268</v>
      </c>
      <c r="C106" s="1" t="s">
        <v>269</v>
      </c>
      <c r="D106" s="1" t="s">
        <v>37</v>
      </c>
      <c r="E106" s="21">
        <v>33228.07</v>
      </c>
      <c r="F106" s="9">
        <v>5107</v>
      </c>
      <c r="G106" s="9">
        <v>17</v>
      </c>
      <c r="H106" s="10">
        <v>45583</v>
      </c>
      <c r="I106" s="11" t="s">
        <v>222</v>
      </c>
    </row>
    <row r="107" spans="1:9" x14ac:dyDescent="0.3">
      <c r="A107" s="8">
        <f>IF(B107&lt;&gt;"",ROWS($B$6:B107),"")</f>
        <v>102</v>
      </c>
      <c r="B107" s="1" t="s">
        <v>270</v>
      </c>
      <c r="C107" s="1" t="s">
        <v>271</v>
      </c>
      <c r="D107" s="1" t="s">
        <v>37</v>
      </c>
      <c r="E107" s="21">
        <v>32976</v>
      </c>
      <c r="F107" s="9">
        <v>4814</v>
      </c>
      <c r="G107" s="9">
        <v>13</v>
      </c>
      <c r="H107" s="10">
        <v>45478</v>
      </c>
      <c r="I107" s="11" t="s">
        <v>150</v>
      </c>
    </row>
    <row r="108" spans="1:9" x14ac:dyDescent="0.3">
      <c r="A108" s="8">
        <f>IF(B108&lt;&gt;"",ROWS($B$6:B108),"")</f>
        <v>103</v>
      </c>
      <c r="B108" s="1" t="s">
        <v>272</v>
      </c>
      <c r="C108" s="1" t="s">
        <v>273</v>
      </c>
      <c r="D108" s="1" t="s">
        <v>37</v>
      </c>
      <c r="E108" s="21">
        <v>32072.66</v>
      </c>
      <c r="F108" s="9">
        <v>6250</v>
      </c>
      <c r="G108" s="9">
        <v>17</v>
      </c>
      <c r="H108" s="10">
        <v>45506</v>
      </c>
      <c r="I108" s="11" t="s">
        <v>45</v>
      </c>
    </row>
    <row r="109" spans="1:9" x14ac:dyDescent="0.3">
      <c r="A109" s="8">
        <f>IF(B109&lt;&gt;"",ROWS($B$6:B109),"")</f>
        <v>104</v>
      </c>
      <c r="B109" s="1" t="s">
        <v>274</v>
      </c>
      <c r="C109" s="1" t="s">
        <v>275</v>
      </c>
      <c r="D109" s="1" t="s">
        <v>37</v>
      </c>
      <c r="E109" s="21">
        <v>31057.14</v>
      </c>
      <c r="F109" s="9">
        <v>4907</v>
      </c>
      <c r="G109" s="9">
        <v>20</v>
      </c>
      <c r="H109" s="10">
        <v>45324</v>
      </c>
      <c r="I109" s="11" t="s">
        <v>75</v>
      </c>
    </row>
    <row r="110" spans="1:9" x14ac:dyDescent="0.3">
      <c r="A110" s="8">
        <f>IF(B110&lt;&gt;"",ROWS($B$6:B110),"")</f>
        <v>105</v>
      </c>
      <c r="B110" s="1" t="s">
        <v>276</v>
      </c>
      <c r="C110" s="1" t="s">
        <v>277</v>
      </c>
      <c r="D110" s="1" t="s">
        <v>278</v>
      </c>
      <c r="E110" s="21">
        <v>30617.53</v>
      </c>
      <c r="F110" s="9">
        <v>5944</v>
      </c>
      <c r="G110" s="9">
        <v>20</v>
      </c>
      <c r="H110" s="10">
        <v>45408</v>
      </c>
      <c r="I110" s="11" t="s">
        <v>75</v>
      </c>
    </row>
    <row r="111" spans="1:9" x14ac:dyDescent="0.3">
      <c r="A111" s="8">
        <f>IF(B111&lt;&gt;"",ROWS($B$6:B111),"")</f>
        <v>106</v>
      </c>
      <c r="B111" s="1" t="s">
        <v>279</v>
      </c>
      <c r="C111" s="1" t="s">
        <v>280</v>
      </c>
      <c r="D111" s="1" t="s">
        <v>281</v>
      </c>
      <c r="E111" s="21">
        <v>30029</v>
      </c>
      <c r="F111" s="9">
        <v>4123</v>
      </c>
      <c r="G111" s="9">
        <v>16</v>
      </c>
      <c r="H111" s="10">
        <v>45653</v>
      </c>
      <c r="I111" s="11" t="s">
        <v>246</v>
      </c>
    </row>
    <row r="112" spans="1:9" x14ac:dyDescent="0.3">
      <c r="A112" s="8">
        <f>IF(B112&lt;&gt;"",ROWS($B$6:B112),"")</f>
        <v>107</v>
      </c>
      <c r="B112" s="1" t="s">
        <v>282</v>
      </c>
      <c r="C112" s="1" t="s">
        <v>283</v>
      </c>
      <c r="D112" s="1" t="s">
        <v>284</v>
      </c>
      <c r="E112" s="21">
        <v>29564.730000000003</v>
      </c>
      <c r="F112" s="9">
        <v>4462</v>
      </c>
      <c r="G112" s="9">
        <v>14</v>
      </c>
      <c r="H112" s="10">
        <v>45436</v>
      </c>
      <c r="I112" s="11" t="s">
        <v>75</v>
      </c>
    </row>
    <row r="113" spans="1:9" x14ac:dyDescent="0.3">
      <c r="A113" s="8">
        <f>IF(B113&lt;&gt;"",ROWS($B$6:B113),"")</f>
        <v>108</v>
      </c>
      <c r="B113" s="1" t="s">
        <v>285</v>
      </c>
      <c r="C113" s="1" t="s">
        <v>286</v>
      </c>
      <c r="D113" s="1" t="s">
        <v>169</v>
      </c>
      <c r="E113" s="21">
        <v>29170.77</v>
      </c>
      <c r="F113" s="9">
        <v>4058</v>
      </c>
      <c r="G113" s="9">
        <v>14</v>
      </c>
      <c r="H113" s="10">
        <v>45387</v>
      </c>
      <c r="I113" s="11" t="s">
        <v>34</v>
      </c>
    </row>
    <row r="114" spans="1:9" x14ac:dyDescent="0.3">
      <c r="A114" s="8">
        <f>IF(B114&lt;&gt;"",ROWS($B$6:B114),"")</f>
        <v>109</v>
      </c>
      <c r="B114" s="1" t="s">
        <v>287</v>
      </c>
      <c r="C114" s="1" t="s">
        <v>287</v>
      </c>
      <c r="D114" s="1" t="s">
        <v>27</v>
      </c>
      <c r="E114" s="21">
        <v>27961</v>
      </c>
      <c r="F114" s="9">
        <v>4161</v>
      </c>
      <c r="G114" s="9">
        <v>8</v>
      </c>
      <c r="H114" s="10">
        <v>45541</v>
      </c>
      <c r="I114" s="11" t="s">
        <v>288</v>
      </c>
    </row>
    <row r="115" spans="1:9" x14ac:dyDescent="0.3">
      <c r="A115" s="8">
        <f>IF(B115&lt;&gt;"",ROWS($B$6:B115),"")</f>
        <v>110</v>
      </c>
      <c r="B115" s="1" t="s">
        <v>289</v>
      </c>
      <c r="C115" s="1" t="s">
        <v>290</v>
      </c>
      <c r="D115" s="1" t="s">
        <v>37</v>
      </c>
      <c r="E115" s="21">
        <v>27793.620000000003</v>
      </c>
      <c r="F115" s="9">
        <v>4192</v>
      </c>
      <c r="G115" s="9">
        <v>13</v>
      </c>
      <c r="H115" s="10">
        <v>45555</v>
      </c>
      <c r="I115" s="11" t="s">
        <v>75</v>
      </c>
    </row>
    <row r="116" spans="1:9" x14ac:dyDescent="0.3">
      <c r="A116" s="8">
        <f>IF(B116&lt;&gt;"",ROWS($B$6:B116),"")</f>
        <v>111</v>
      </c>
      <c r="B116" s="1" t="s">
        <v>291</v>
      </c>
      <c r="C116" s="1" t="s">
        <v>292</v>
      </c>
      <c r="D116" s="1" t="s">
        <v>293</v>
      </c>
      <c r="E116" s="21">
        <v>27566</v>
      </c>
      <c r="F116" s="9">
        <v>5694</v>
      </c>
      <c r="G116" s="9">
        <v>15</v>
      </c>
      <c r="H116" s="10">
        <v>45520</v>
      </c>
      <c r="I116" s="11" t="s">
        <v>264</v>
      </c>
    </row>
    <row r="117" spans="1:9" x14ac:dyDescent="0.3">
      <c r="A117" s="8">
        <f>IF(B117&lt;&gt;"",ROWS($B$6:B117),"")</f>
        <v>112</v>
      </c>
      <c r="B117" s="1" t="s">
        <v>294</v>
      </c>
      <c r="C117" s="1" t="s">
        <v>295</v>
      </c>
      <c r="D117" s="1" t="s">
        <v>55</v>
      </c>
      <c r="E117" s="21">
        <v>27547.940000000002</v>
      </c>
      <c r="F117" s="9">
        <v>4063</v>
      </c>
      <c r="G117" s="9">
        <v>12</v>
      </c>
      <c r="H117" s="10">
        <v>45296</v>
      </c>
      <c r="I117" s="11" t="s">
        <v>38</v>
      </c>
    </row>
    <row r="118" spans="1:9" x14ac:dyDescent="0.3">
      <c r="A118" s="8">
        <f>IF(B118&lt;&gt;"",ROWS($B$6:B118),"")</f>
        <v>113</v>
      </c>
      <c r="B118" s="1" t="s">
        <v>296</v>
      </c>
      <c r="C118" s="1" t="s">
        <v>297</v>
      </c>
      <c r="D118" s="1" t="s">
        <v>298</v>
      </c>
      <c r="E118" s="21">
        <v>27441.1</v>
      </c>
      <c r="F118" s="9">
        <v>5778</v>
      </c>
      <c r="G118" s="9">
        <v>14</v>
      </c>
      <c r="H118" s="10">
        <v>45289</v>
      </c>
      <c r="I118" s="11" t="s">
        <v>119</v>
      </c>
    </row>
    <row r="119" spans="1:9" x14ac:dyDescent="0.3">
      <c r="A119" s="8">
        <f>IF(B119&lt;&gt;"",ROWS($B$6:B119),"")</f>
        <v>114</v>
      </c>
      <c r="B119" s="1" t="s">
        <v>299</v>
      </c>
      <c r="C119" s="1" t="s">
        <v>300</v>
      </c>
      <c r="D119" s="1" t="s">
        <v>301</v>
      </c>
      <c r="E119" s="21">
        <v>26819.8</v>
      </c>
      <c r="F119" s="9">
        <v>1877</v>
      </c>
      <c r="G119" s="9">
        <v>10</v>
      </c>
      <c r="H119" s="10">
        <v>45379</v>
      </c>
      <c r="I119" s="11" t="s">
        <v>170</v>
      </c>
    </row>
    <row r="120" spans="1:9" x14ac:dyDescent="0.3">
      <c r="A120" s="8">
        <f>IF(B120&lt;&gt;"",ROWS($B$6:B120),"")</f>
        <v>115</v>
      </c>
      <c r="B120" s="1" t="s">
        <v>302</v>
      </c>
      <c r="C120" s="1" t="s">
        <v>303</v>
      </c>
      <c r="D120" s="1" t="s">
        <v>37</v>
      </c>
      <c r="E120" s="21">
        <v>26593.58</v>
      </c>
      <c r="F120" s="9">
        <v>3716</v>
      </c>
      <c r="G120" s="9">
        <v>14</v>
      </c>
      <c r="H120" s="10">
        <v>45527</v>
      </c>
      <c r="I120" s="11" t="s">
        <v>75</v>
      </c>
    </row>
    <row r="121" spans="1:9" x14ac:dyDescent="0.3">
      <c r="A121" s="8">
        <f>IF(B121&lt;&gt;"",ROWS($B$6:B121),"")</f>
        <v>116</v>
      </c>
      <c r="B121" s="1" t="s">
        <v>304</v>
      </c>
      <c r="C121" s="1" t="s">
        <v>305</v>
      </c>
      <c r="D121" s="1" t="s">
        <v>37</v>
      </c>
      <c r="E121" s="21">
        <v>26278.05</v>
      </c>
      <c r="F121" s="9">
        <v>4482</v>
      </c>
      <c r="G121" s="9">
        <v>16</v>
      </c>
      <c r="H121" s="10">
        <v>45359</v>
      </c>
      <c r="I121" s="11" t="s">
        <v>99</v>
      </c>
    </row>
    <row r="122" spans="1:9" x14ac:dyDescent="0.3">
      <c r="A122" s="8">
        <f>IF(B122&lt;&gt;"",ROWS($B$6:B122),"")</f>
        <v>117</v>
      </c>
      <c r="B122" s="1" t="s">
        <v>306</v>
      </c>
      <c r="C122" s="1" t="s">
        <v>307</v>
      </c>
      <c r="D122" s="1" t="s">
        <v>308</v>
      </c>
      <c r="E122" s="21">
        <v>25368</v>
      </c>
      <c r="F122" s="9">
        <v>5216</v>
      </c>
      <c r="G122" s="9">
        <v>13</v>
      </c>
      <c r="H122" s="10">
        <v>45394</v>
      </c>
      <c r="I122" s="11" t="s">
        <v>150</v>
      </c>
    </row>
    <row r="123" spans="1:9" x14ac:dyDescent="0.3">
      <c r="A123" s="8">
        <f>IF(B123&lt;&gt;"",ROWS($B$6:B123),"")</f>
        <v>118</v>
      </c>
      <c r="B123" s="1" t="s">
        <v>309</v>
      </c>
      <c r="C123" s="1" t="s">
        <v>310</v>
      </c>
      <c r="D123" s="1" t="s">
        <v>41</v>
      </c>
      <c r="E123" s="21">
        <v>25233.07</v>
      </c>
      <c r="F123" s="9">
        <v>3536</v>
      </c>
      <c r="G123" s="9">
        <v>16</v>
      </c>
      <c r="H123" s="10">
        <v>44456</v>
      </c>
      <c r="I123" s="11" t="s">
        <v>48</v>
      </c>
    </row>
    <row r="124" spans="1:9" x14ac:dyDescent="0.3">
      <c r="A124" s="8">
        <f>IF(B124&lt;&gt;"",ROWS($B$6:B124),"")</f>
        <v>119</v>
      </c>
      <c r="B124" s="1" t="s">
        <v>311</v>
      </c>
      <c r="C124" s="1" t="s">
        <v>312</v>
      </c>
      <c r="D124" s="1" t="s">
        <v>55</v>
      </c>
      <c r="E124" s="21">
        <v>25076.97</v>
      </c>
      <c r="F124" s="9">
        <v>4211</v>
      </c>
      <c r="G124" s="9">
        <v>15</v>
      </c>
      <c r="H124" s="10">
        <v>45345</v>
      </c>
      <c r="I124" s="11" t="s">
        <v>170</v>
      </c>
    </row>
    <row r="125" spans="1:9" x14ac:dyDescent="0.3">
      <c r="A125" s="8">
        <f>IF(B125&lt;&gt;"",ROWS($B$6:B125),"")</f>
        <v>120</v>
      </c>
      <c r="B125" s="1" t="s">
        <v>313</v>
      </c>
      <c r="C125" s="1" t="s">
        <v>314</v>
      </c>
      <c r="D125" s="1" t="s">
        <v>37</v>
      </c>
      <c r="E125" s="21">
        <v>24861.850000000002</v>
      </c>
      <c r="F125" s="9">
        <v>3524</v>
      </c>
      <c r="G125" s="9">
        <v>12</v>
      </c>
      <c r="H125" s="10">
        <v>45604</v>
      </c>
      <c r="I125" s="11" t="s">
        <v>75</v>
      </c>
    </row>
    <row r="126" spans="1:9" x14ac:dyDescent="0.3">
      <c r="A126" s="8">
        <f>IF(B126&lt;&gt;"",ROWS($B$6:B126),"")</f>
        <v>121</v>
      </c>
      <c r="B126" s="1" t="s">
        <v>315</v>
      </c>
      <c r="C126" s="1" t="s">
        <v>316</v>
      </c>
      <c r="D126" s="1" t="s">
        <v>37</v>
      </c>
      <c r="E126" s="21">
        <v>24802.19</v>
      </c>
      <c r="F126" s="9">
        <v>3646</v>
      </c>
      <c r="G126" s="9">
        <v>14</v>
      </c>
      <c r="H126" s="10">
        <v>45331</v>
      </c>
      <c r="I126" s="11" t="s">
        <v>75</v>
      </c>
    </row>
    <row r="127" spans="1:9" x14ac:dyDescent="0.3">
      <c r="A127" s="8">
        <f>IF(B127&lt;&gt;"",ROWS($B$6:B127),"")</f>
        <v>122</v>
      </c>
      <c r="B127" s="1" t="s">
        <v>317</v>
      </c>
      <c r="C127" s="1" t="s">
        <v>317</v>
      </c>
      <c r="D127" s="1" t="s">
        <v>27</v>
      </c>
      <c r="E127" s="21">
        <v>24509.43</v>
      </c>
      <c r="F127" s="9">
        <v>4211</v>
      </c>
      <c r="G127" s="9">
        <v>13</v>
      </c>
      <c r="H127" s="10">
        <v>45352</v>
      </c>
      <c r="I127" s="11" t="s">
        <v>318</v>
      </c>
    </row>
    <row r="128" spans="1:9" x14ac:dyDescent="0.3">
      <c r="A128" s="8">
        <f>IF(B128&lt;&gt;"",ROWS($B$6:B128),"")</f>
        <v>123</v>
      </c>
      <c r="B128" s="1" t="s">
        <v>319</v>
      </c>
      <c r="C128" s="1" t="s">
        <v>319</v>
      </c>
      <c r="D128" s="1" t="s">
        <v>27</v>
      </c>
      <c r="E128" s="21">
        <v>24385.280000000002</v>
      </c>
      <c r="F128" s="9">
        <v>4501</v>
      </c>
      <c r="G128" s="9">
        <v>20</v>
      </c>
      <c r="H128" s="10">
        <v>45345</v>
      </c>
      <c r="I128" s="11" t="s">
        <v>75</v>
      </c>
    </row>
    <row r="129" spans="1:9" x14ac:dyDescent="0.3">
      <c r="A129" s="8">
        <f>IF(B129&lt;&gt;"",ROWS($B$6:B129),"")</f>
        <v>124</v>
      </c>
      <c r="B129" s="1" t="s">
        <v>320</v>
      </c>
      <c r="C129" s="1" t="s">
        <v>321</v>
      </c>
      <c r="D129" s="1" t="s">
        <v>37</v>
      </c>
      <c r="E129" s="21">
        <v>23983.3</v>
      </c>
      <c r="F129" s="9">
        <v>3704</v>
      </c>
      <c r="G129" s="9">
        <v>8</v>
      </c>
      <c r="H129" s="10">
        <v>45247</v>
      </c>
      <c r="I129" s="11" t="s">
        <v>75</v>
      </c>
    </row>
    <row r="130" spans="1:9" x14ac:dyDescent="0.3">
      <c r="A130" s="8">
        <f>IF(B130&lt;&gt;"",ROWS($B$6:B130),"")</f>
        <v>125</v>
      </c>
      <c r="B130" s="1" t="s">
        <v>322</v>
      </c>
      <c r="C130" s="1" t="s">
        <v>322</v>
      </c>
      <c r="D130" s="1" t="s">
        <v>37</v>
      </c>
      <c r="E130" s="21">
        <v>23794.49</v>
      </c>
      <c r="F130" s="9">
        <v>3625</v>
      </c>
      <c r="G130" s="9">
        <v>12</v>
      </c>
      <c r="H130" s="10">
        <v>45443</v>
      </c>
      <c r="I130" s="11" t="s">
        <v>323</v>
      </c>
    </row>
    <row r="131" spans="1:9" x14ac:dyDescent="0.3">
      <c r="A131" s="8">
        <f>IF(B131&lt;&gt;"",ROWS($B$6:B131),"")</f>
        <v>126</v>
      </c>
      <c r="B131" s="1" t="s">
        <v>324</v>
      </c>
      <c r="C131" s="1" t="s">
        <v>325</v>
      </c>
      <c r="D131" s="1" t="s">
        <v>37</v>
      </c>
      <c r="E131" s="21">
        <v>23106.59</v>
      </c>
      <c r="F131" s="9">
        <v>3246</v>
      </c>
      <c r="G131" s="9">
        <v>10</v>
      </c>
      <c r="H131" s="10">
        <v>45611</v>
      </c>
      <c r="I131" s="11" t="s">
        <v>326</v>
      </c>
    </row>
    <row r="132" spans="1:9" x14ac:dyDescent="0.3">
      <c r="A132" s="8">
        <f>IF(B132&lt;&gt;"",ROWS($B$6:B132),"")</f>
        <v>127</v>
      </c>
      <c r="B132" s="1" t="s">
        <v>327</v>
      </c>
      <c r="C132" s="1" t="s">
        <v>328</v>
      </c>
      <c r="D132" s="1" t="s">
        <v>37</v>
      </c>
      <c r="E132" s="21">
        <v>22999.13</v>
      </c>
      <c r="F132" s="9">
        <v>3680</v>
      </c>
      <c r="G132" s="9">
        <v>19</v>
      </c>
      <c r="H132" s="10">
        <v>45464</v>
      </c>
      <c r="I132" s="11" t="s">
        <v>119</v>
      </c>
    </row>
    <row r="133" spans="1:9" x14ac:dyDescent="0.3">
      <c r="A133" s="8">
        <f>IF(B133&lt;&gt;"",ROWS($B$6:B133),"")</f>
        <v>128</v>
      </c>
      <c r="B133" s="1" t="s">
        <v>329</v>
      </c>
      <c r="C133" s="1" t="s">
        <v>330</v>
      </c>
      <c r="D133" s="1" t="s">
        <v>37</v>
      </c>
      <c r="E133" s="21">
        <v>22270.720000000001</v>
      </c>
      <c r="F133" s="9">
        <v>3457</v>
      </c>
      <c r="G133" s="9">
        <v>17</v>
      </c>
      <c r="H133" s="10">
        <v>45485</v>
      </c>
      <c r="I133" s="11" t="s">
        <v>38</v>
      </c>
    </row>
    <row r="134" spans="1:9" x14ac:dyDescent="0.3">
      <c r="A134" s="8">
        <f>IF(B134&lt;&gt;"",ROWS($B$6:B134),"")</f>
        <v>129</v>
      </c>
      <c r="B134" s="1" t="s">
        <v>331</v>
      </c>
      <c r="C134" s="1" t="s">
        <v>332</v>
      </c>
      <c r="D134" s="1" t="s">
        <v>37</v>
      </c>
      <c r="E134" s="21">
        <v>22197.78</v>
      </c>
      <c r="F134" s="9">
        <v>3471</v>
      </c>
      <c r="G134" s="9">
        <v>13</v>
      </c>
      <c r="H134" s="10">
        <v>45534</v>
      </c>
      <c r="I134" s="11" t="s">
        <v>99</v>
      </c>
    </row>
    <row r="135" spans="1:9" x14ac:dyDescent="0.3">
      <c r="A135" s="8">
        <f>IF(B135&lt;&gt;"",ROWS($B$6:B135),"")</f>
        <v>130</v>
      </c>
      <c r="B135" s="1" t="s">
        <v>333</v>
      </c>
      <c r="C135" s="1" t="s">
        <v>334</v>
      </c>
      <c r="D135" s="1" t="s">
        <v>301</v>
      </c>
      <c r="E135" s="21">
        <v>22066.2</v>
      </c>
      <c r="F135" s="9">
        <v>2338</v>
      </c>
      <c r="G135" s="9">
        <v>14</v>
      </c>
      <c r="H135" s="10">
        <v>45379</v>
      </c>
      <c r="I135" s="11" t="s">
        <v>170</v>
      </c>
    </row>
    <row r="136" spans="1:9" x14ac:dyDescent="0.3">
      <c r="A136" s="8">
        <f>IF(B136&lt;&gt;"",ROWS($B$6:B136),"")</f>
        <v>131</v>
      </c>
      <c r="B136" s="1" t="s">
        <v>335</v>
      </c>
      <c r="C136" s="1" t="s">
        <v>336</v>
      </c>
      <c r="D136" s="1" t="s">
        <v>191</v>
      </c>
      <c r="E136" s="21">
        <v>22064.94</v>
      </c>
      <c r="F136" s="9">
        <v>3992</v>
      </c>
      <c r="G136" s="9">
        <v>18</v>
      </c>
      <c r="H136" s="10">
        <v>45611</v>
      </c>
      <c r="I136" s="11" t="s">
        <v>75</v>
      </c>
    </row>
    <row r="137" spans="1:9" x14ac:dyDescent="0.3">
      <c r="A137" s="8">
        <f>IF(B137&lt;&gt;"",ROWS($B$6:B137),"")</f>
        <v>132</v>
      </c>
      <c r="B137" s="1" t="s">
        <v>337</v>
      </c>
      <c r="C137" s="1" t="s">
        <v>338</v>
      </c>
      <c r="D137" s="1" t="s">
        <v>339</v>
      </c>
      <c r="E137" s="21">
        <v>20574.650000000001</v>
      </c>
      <c r="F137" s="9">
        <v>4326</v>
      </c>
      <c r="G137" s="9">
        <v>16</v>
      </c>
      <c r="H137" s="10">
        <v>45534</v>
      </c>
      <c r="I137" s="11" t="s">
        <v>99</v>
      </c>
    </row>
    <row r="138" spans="1:9" x14ac:dyDescent="0.3">
      <c r="A138" s="8">
        <f>IF(B138&lt;&gt;"",ROWS($B$6:B138),"")</f>
        <v>133</v>
      </c>
      <c r="B138" s="1" t="s">
        <v>340</v>
      </c>
      <c r="C138" s="1" t="s">
        <v>341</v>
      </c>
      <c r="D138" s="1" t="s">
        <v>37</v>
      </c>
      <c r="E138" s="21">
        <v>20211.95</v>
      </c>
      <c r="F138" s="9">
        <v>2838</v>
      </c>
      <c r="G138" s="9">
        <v>12</v>
      </c>
      <c r="H138" s="10">
        <v>45639</v>
      </c>
      <c r="I138" s="11" t="s">
        <v>323</v>
      </c>
    </row>
    <row r="139" spans="1:9" x14ac:dyDescent="0.3">
      <c r="A139" s="8">
        <f>IF(B139&lt;&gt;"",ROWS($B$6:B139),"")</f>
        <v>134</v>
      </c>
      <c r="B139" s="1" t="s">
        <v>343</v>
      </c>
      <c r="C139" s="1" t="s">
        <v>344</v>
      </c>
      <c r="D139" s="1" t="s">
        <v>281</v>
      </c>
      <c r="E139" s="21">
        <v>20081.400000000001</v>
      </c>
      <c r="F139" s="9">
        <v>3342</v>
      </c>
      <c r="G139" s="9">
        <v>4</v>
      </c>
      <c r="H139" s="10">
        <v>45401</v>
      </c>
      <c r="I139" s="11" t="s">
        <v>246</v>
      </c>
    </row>
    <row r="140" spans="1:9" x14ac:dyDescent="0.3">
      <c r="A140" s="8">
        <f>IF(B140&lt;&gt;"",ROWS($B$6:B140),"")</f>
        <v>135</v>
      </c>
      <c r="B140" s="1" t="s">
        <v>345</v>
      </c>
      <c r="C140" s="1" t="s">
        <v>346</v>
      </c>
      <c r="D140" s="1" t="s">
        <v>74</v>
      </c>
      <c r="E140" s="21">
        <v>18629</v>
      </c>
      <c r="F140" s="9">
        <v>2947</v>
      </c>
      <c r="G140" s="9">
        <v>14</v>
      </c>
      <c r="H140" s="10">
        <v>45471</v>
      </c>
      <c r="I140" s="11" t="s">
        <v>150</v>
      </c>
    </row>
    <row r="141" spans="1:9" x14ac:dyDescent="0.3">
      <c r="A141" s="8">
        <f>IF(B141&lt;&gt;"",ROWS($B$6:B141),"")</f>
        <v>136</v>
      </c>
      <c r="B141" s="1" t="s">
        <v>347</v>
      </c>
      <c r="C141" s="1" t="s">
        <v>347</v>
      </c>
      <c r="D141" s="1" t="s">
        <v>348</v>
      </c>
      <c r="E141" s="21">
        <v>18265.38</v>
      </c>
      <c r="F141" s="9">
        <v>2798</v>
      </c>
      <c r="G141" s="9">
        <v>16</v>
      </c>
      <c r="H141" s="10">
        <v>45387</v>
      </c>
      <c r="I141" s="11" t="s">
        <v>119</v>
      </c>
    </row>
    <row r="142" spans="1:9" x14ac:dyDescent="0.3">
      <c r="A142" s="8">
        <f>IF(B142&lt;&gt;"",ROWS($B$6:B142),"")</f>
        <v>137</v>
      </c>
      <c r="B142" s="1" t="s">
        <v>349</v>
      </c>
      <c r="C142" s="1" t="s">
        <v>350</v>
      </c>
      <c r="D142" s="1" t="s">
        <v>351</v>
      </c>
      <c r="E142" s="21">
        <v>18233.52</v>
      </c>
      <c r="F142" s="9">
        <v>2866</v>
      </c>
      <c r="G142" s="9">
        <v>22</v>
      </c>
      <c r="H142" s="10">
        <v>45331</v>
      </c>
      <c r="I142" s="11" t="s">
        <v>170</v>
      </c>
    </row>
    <row r="143" spans="1:9" x14ac:dyDescent="0.3">
      <c r="A143" s="8">
        <f>IF(B143&lt;&gt;"",ROWS($B$6:B143),"")</f>
        <v>138</v>
      </c>
      <c r="B143" s="1" t="s">
        <v>352</v>
      </c>
      <c r="C143" s="1" t="s">
        <v>353</v>
      </c>
      <c r="D143" s="1" t="s">
        <v>37</v>
      </c>
      <c r="E143" s="21">
        <v>16725.73</v>
      </c>
      <c r="F143" s="9">
        <v>2504</v>
      </c>
      <c r="G143" s="9">
        <v>15</v>
      </c>
      <c r="H143" s="10">
        <v>45632</v>
      </c>
      <c r="I143" s="11" t="s">
        <v>48</v>
      </c>
    </row>
    <row r="144" spans="1:9" x14ac:dyDescent="0.3">
      <c r="A144" s="8">
        <f>IF(B144&lt;&gt;"",ROWS($B$6:B144),"")</f>
        <v>139</v>
      </c>
      <c r="B144" s="1" t="s">
        <v>354</v>
      </c>
      <c r="C144" s="1" t="s">
        <v>355</v>
      </c>
      <c r="D144" s="1" t="s">
        <v>69</v>
      </c>
      <c r="E144" s="21">
        <v>16573</v>
      </c>
      <c r="F144" s="9">
        <v>2668</v>
      </c>
      <c r="G144" s="9">
        <v>13</v>
      </c>
      <c r="H144" s="10">
        <v>45562</v>
      </c>
      <c r="I144" s="11" t="s">
        <v>150</v>
      </c>
    </row>
    <row r="145" spans="1:9" x14ac:dyDescent="0.3">
      <c r="A145" s="8">
        <f>IF(B145&lt;&gt;"",ROWS($B$6:B145),"")</f>
        <v>140</v>
      </c>
      <c r="B145" s="1" t="s">
        <v>356</v>
      </c>
      <c r="C145" s="1" t="s">
        <v>357</v>
      </c>
      <c r="D145" s="1" t="s">
        <v>37</v>
      </c>
      <c r="E145" s="21">
        <v>16516.29</v>
      </c>
      <c r="F145" s="9">
        <v>2473</v>
      </c>
      <c r="G145" s="9">
        <v>11</v>
      </c>
      <c r="H145" s="10">
        <v>45576</v>
      </c>
      <c r="I145" s="11" t="s">
        <v>45</v>
      </c>
    </row>
    <row r="146" spans="1:9" x14ac:dyDescent="0.3">
      <c r="A146" s="8">
        <f>IF(B146&lt;&gt;"",ROWS($B$6:B146),"")</f>
        <v>141</v>
      </c>
      <c r="B146" s="1" t="s">
        <v>358</v>
      </c>
      <c r="C146" s="1" t="s">
        <v>359</v>
      </c>
      <c r="D146" s="1" t="s">
        <v>360</v>
      </c>
      <c r="E146" s="21">
        <v>15756</v>
      </c>
      <c r="F146" s="9">
        <v>3321</v>
      </c>
      <c r="G146" s="9">
        <v>16</v>
      </c>
      <c r="H146" s="10">
        <v>45527</v>
      </c>
      <c r="I146" s="11" t="s">
        <v>150</v>
      </c>
    </row>
    <row r="147" spans="1:9" x14ac:dyDescent="0.3">
      <c r="A147" s="8">
        <f>IF(B147&lt;&gt;"",ROWS($B$6:B147),"")</f>
        <v>142</v>
      </c>
      <c r="B147" s="1" t="s">
        <v>361</v>
      </c>
      <c r="C147" s="1" t="s">
        <v>362</v>
      </c>
      <c r="D147" s="1" t="s">
        <v>37</v>
      </c>
      <c r="E147" s="21">
        <v>15371.07</v>
      </c>
      <c r="F147" s="9">
        <v>2404</v>
      </c>
      <c r="G147" s="9">
        <v>14</v>
      </c>
      <c r="H147" s="10">
        <v>45317</v>
      </c>
      <c r="I147" s="11" t="s">
        <v>119</v>
      </c>
    </row>
    <row r="148" spans="1:9" x14ac:dyDescent="0.3">
      <c r="A148" s="8">
        <f>IF(B148&lt;&gt;"",ROWS($B$6:B148),"")</f>
        <v>143</v>
      </c>
      <c r="B148" s="1" t="s">
        <v>363</v>
      </c>
      <c r="C148" s="1" t="s">
        <v>364</v>
      </c>
      <c r="D148" s="1" t="s">
        <v>365</v>
      </c>
      <c r="E148" s="21">
        <v>14842.66</v>
      </c>
      <c r="F148" s="9">
        <v>2773</v>
      </c>
      <c r="G148" s="9">
        <v>16</v>
      </c>
      <c r="H148" s="10">
        <v>45597</v>
      </c>
      <c r="I148" s="11" t="s">
        <v>75</v>
      </c>
    </row>
    <row r="149" spans="1:9" x14ac:dyDescent="0.3">
      <c r="A149" s="8">
        <f>IF(B149&lt;&gt;"",ROWS($B$6:B149),"")</f>
        <v>144</v>
      </c>
      <c r="B149" s="1" t="s">
        <v>366</v>
      </c>
      <c r="C149" s="1" t="s">
        <v>367</v>
      </c>
      <c r="D149" s="1" t="s">
        <v>37</v>
      </c>
      <c r="E149" s="21">
        <v>14535</v>
      </c>
      <c r="F149" s="9">
        <v>2286</v>
      </c>
      <c r="G149" s="9">
        <v>13</v>
      </c>
      <c r="H149" s="10">
        <v>45576</v>
      </c>
      <c r="I149" s="11" t="s">
        <v>150</v>
      </c>
    </row>
    <row r="150" spans="1:9" x14ac:dyDescent="0.3">
      <c r="A150" s="8">
        <f>IF(B150&lt;&gt;"",ROWS($B$6:B150),"")</f>
        <v>145</v>
      </c>
      <c r="B150" s="1" t="s">
        <v>368</v>
      </c>
      <c r="C150" s="1" t="s">
        <v>369</v>
      </c>
      <c r="D150" s="1" t="s">
        <v>370</v>
      </c>
      <c r="E150" s="21">
        <v>14398.4</v>
      </c>
      <c r="F150" s="9">
        <v>2165</v>
      </c>
      <c r="G150" s="9">
        <v>6</v>
      </c>
      <c r="H150" s="10">
        <v>45254</v>
      </c>
      <c r="I150" s="11" t="s">
        <v>170</v>
      </c>
    </row>
    <row r="151" spans="1:9" x14ac:dyDescent="0.3">
      <c r="A151" s="8">
        <f>IF(B151&lt;&gt;"",ROWS($B$6:B151),"")</f>
        <v>146</v>
      </c>
      <c r="B151" s="1" t="s">
        <v>371</v>
      </c>
      <c r="C151" s="1" t="s">
        <v>372</v>
      </c>
      <c r="D151" s="1" t="s">
        <v>167</v>
      </c>
      <c r="E151" s="21">
        <v>14082.95</v>
      </c>
      <c r="F151" s="9">
        <v>2242</v>
      </c>
      <c r="G151" s="9">
        <v>9</v>
      </c>
      <c r="H151" s="10">
        <v>45408</v>
      </c>
      <c r="I151" s="11" t="s">
        <v>326</v>
      </c>
    </row>
    <row r="152" spans="1:9" x14ac:dyDescent="0.3">
      <c r="A152" s="8">
        <f>IF(B152&lt;&gt;"",ROWS($B$6:B152),"")</f>
        <v>147</v>
      </c>
      <c r="B152" s="1" t="s">
        <v>373</v>
      </c>
      <c r="C152" s="1" t="s">
        <v>374</v>
      </c>
      <c r="D152" s="1" t="s">
        <v>375</v>
      </c>
      <c r="E152" s="21">
        <v>13753.3</v>
      </c>
      <c r="F152" s="9">
        <v>2209</v>
      </c>
      <c r="G152" s="9">
        <v>17</v>
      </c>
      <c r="H152" s="10">
        <v>45296</v>
      </c>
      <c r="I152" s="11" t="s">
        <v>376</v>
      </c>
    </row>
    <row r="153" spans="1:9" x14ac:dyDescent="0.3">
      <c r="A153" s="8">
        <f>IF(B153&lt;&gt;"",ROWS($B$6:B153),"")</f>
        <v>148</v>
      </c>
      <c r="B153" s="1" t="s">
        <v>377</v>
      </c>
      <c r="C153" s="1" t="s">
        <v>378</v>
      </c>
      <c r="D153" s="1" t="s">
        <v>37</v>
      </c>
      <c r="E153" s="21">
        <v>13329.31</v>
      </c>
      <c r="F153" s="9">
        <v>2148</v>
      </c>
      <c r="G153" s="9">
        <v>15</v>
      </c>
      <c r="H153" s="10">
        <v>45359</v>
      </c>
      <c r="I153" s="11" t="s">
        <v>119</v>
      </c>
    </row>
    <row r="154" spans="1:9" x14ac:dyDescent="0.3">
      <c r="A154" s="8">
        <f>IF(B154&lt;&gt;"",ROWS($B$6:B154),"")</f>
        <v>149</v>
      </c>
      <c r="B154" s="1" t="s">
        <v>379</v>
      </c>
      <c r="C154" s="1" t="s">
        <v>380</v>
      </c>
      <c r="D154" s="1" t="s">
        <v>381</v>
      </c>
      <c r="E154" s="21">
        <v>13202.98</v>
      </c>
      <c r="F154" s="9">
        <v>2001</v>
      </c>
      <c r="G154" s="9">
        <v>14</v>
      </c>
      <c r="H154" s="10">
        <v>45590</v>
      </c>
      <c r="I154" s="11" t="s">
        <v>75</v>
      </c>
    </row>
    <row r="155" spans="1:9" x14ac:dyDescent="0.3">
      <c r="A155" s="8">
        <f>IF(B155&lt;&gt;"",ROWS($B$6:B155),"")</f>
        <v>150</v>
      </c>
      <c r="B155" s="1" t="s">
        <v>382</v>
      </c>
      <c r="C155" s="1" t="s">
        <v>383</v>
      </c>
      <c r="D155" s="1" t="s">
        <v>37</v>
      </c>
      <c r="E155" s="21">
        <v>12469.39</v>
      </c>
      <c r="F155" s="9">
        <v>2035</v>
      </c>
      <c r="G155" s="9">
        <v>9</v>
      </c>
      <c r="H155" s="10">
        <v>45471</v>
      </c>
      <c r="I155" s="11" t="s">
        <v>323</v>
      </c>
    </row>
    <row r="156" spans="1:9" x14ac:dyDescent="0.3">
      <c r="A156" s="8">
        <f>IF(B156&lt;&gt;"",ROWS($B$6:B156),"")</f>
        <v>151</v>
      </c>
      <c r="B156" s="1" t="s">
        <v>384</v>
      </c>
      <c r="C156" s="1" t="s">
        <v>385</v>
      </c>
      <c r="D156" s="1" t="s">
        <v>37</v>
      </c>
      <c r="E156" s="21">
        <v>12422.9</v>
      </c>
      <c r="F156" s="9">
        <v>1984</v>
      </c>
      <c r="G156" s="9">
        <v>9</v>
      </c>
      <c r="H156" s="10">
        <v>45597</v>
      </c>
      <c r="I156" s="11" t="s">
        <v>246</v>
      </c>
    </row>
    <row r="157" spans="1:9" x14ac:dyDescent="0.3">
      <c r="A157" s="8">
        <f>IF(B157&lt;&gt;"",ROWS($B$6:B157),"")</f>
        <v>152</v>
      </c>
      <c r="B157" s="1" t="s">
        <v>386</v>
      </c>
      <c r="C157" s="1" t="s">
        <v>386</v>
      </c>
      <c r="D157" s="1" t="s">
        <v>167</v>
      </c>
      <c r="E157" s="21">
        <v>11959.69</v>
      </c>
      <c r="F157" s="9">
        <v>2041</v>
      </c>
      <c r="G157" s="9">
        <v>8</v>
      </c>
      <c r="H157" s="10">
        <v>45387</v>
      </c>
      <c r="I157" s="11" t="s">
        <v>326</v>
      </c>
    </row>
    <row r="158" spans="1:9" x14ac:dyDescent="0.3">
      <c r="A158" s="8">
        <f>IF(B158&lt;&gt;"",ROWS($B$6:B158),"")</f>
        <v>153</v>
      </c>
      <c r="B158" s="1" t="s">
        <v>387</v>
      </c>
      <c r="C158" s="1" t="s">
        <v>388</v>
      </c>
      <c r="D158" s="1" t="s">
        <v>167</v>
      </c>
      <c r="E158" s="21">
        <v>11781.2</v>
      </c>
      <c r="F158" s="9">
        <v>1826</v>
      </c>
      <c r="G158" s="9">
        <v>5</v>
      </c>
      <c r="H158" s="10">
        <v>45345</v>
      </c>
      <c r="I158" s="11" t="s">
        <v>389</v>
      </c>
    </row>
    <row r="159" spans="1:9" x14ac:dyDescent="0.3">
      <c r="A159" s="8">
        <f>IF(B159&lt;&gt;"",ROWS($B$6:B159),"")</f>
        <v>154</v>
      </c>
      <c r="B159" s="1" t="s">
        <v>390</v>
      </c>
      <c r="C159" s="1" t="s">
        <v>391</v>
      </c>
      <c r="D159" s="1" t="s">
        <v>37</v>
      </c>
      <c r="E159" s="21">
        <v>11479.9</v>
      </c>
      <c r="F159" s="9">
        <v>1654</v>
      </c>
      <c r="G159" s="9">
        <v>9</v>
      </c>
      <c r="H159" s="10">
        <v>45366</v>
      </c>
      <c r="I159" s="11" t="s">
        <v>323</v>
      </c>
    </row>
    <row r="160" spans="1:9" x14ac:dyDescent="0.3">
      <c r="A160" s="8">
        <f>IF(B160&lt;&gt;"",ROWS($B$6:B160),"")</f>
        <v>155</v>
      </c>
      <c r="B160" s="1" t="s">
        <v>392</v>
      </c>
      <c r="C160" s="1" t="s">
        <v>393</v>
      </c>
      <c r="D160" s="1" t="s">
        <v>394</v>
      </c>
      <c r="E160" s="21">
        <v>11199</v>
      </c>
      <c r="F160" s="9">
        <v>2090</v>
      </c>
      <c r="G160" s="9">
        <v>8</v>
      </c>
      <c r="H160" s="10">
        <v>45331</v>
      </c>
      <c r="I160" s="11" t="s">
        <v>246</v>
      </c>
    </row>
    <row r="161" spans="1:9" x14ac:dyDescent="0.3">
      <c r="A161" s="8">
        <f>IF(B161&lt;&gt;"",ROWS($B$6:B161),"")</f>
        <v>156</v>
      </c>
      <c r="B161" s="1" t="s">
        <v>395</v>
      </c>
      <c r="C161" s="1" t="s">
        <v>395</v>
      </c>
      <c r="D161" s="1" t="s">
        <v>396</v>
      </c>
      <c r="E161" s="21">
        <v>11191.26</v>
      </c>
      <c r="F161" s="9">
        <v>1779</v>
      </c>
      <c r="G161" s="9">
        <v>9</v>
      </c>
      <c r="H161" s="10">
        <v>45191</v>
      </c>
      <c r="I161" s="11" t="s">
        <v>170</v>
      </c>
    </row>
    <row r="162" spans="1:9" x14ac:dyDescent="0.3">
      <c r="A162" s="8">
        <f>IF(B162&lt;&gt;"",ROWS($B$6:B162),"")</f>
        <v>157</v>
      </c>
      <c r="B162" s="1" t="s">
        <v>397</v>
      </c>
      <c r="C162" s="1" t="s">
        <v>398</v>
      </c>
      <c r="D162" s="1" t="s">
        <v>399</v>
      </c>
      <c r="E162" s="21">
        <v>10991</v>
      </c>
      <c r="F162" s="9">
        <v>2374</v>
      </c>
      <c r="G162" s="9">
        <v>14</v>
      </c>
      <c r="H162" s="10">
        <v>45492</v>
      </c>
      <c r="I162" s="11" t="s">
        <v>150</v>
      </c>
    </row>
    <row r="163" spans="1:9" x14ac:dyDescent="0.3">
      <c r="A163" s="8">
        <f>IF(B163&lt;&gt;"",ROWS($B$6:B163),"")</f>
        <v>158</v>
      </c>
      <c r="B163" s="1" t="s">
        <v>400</v>
      </c>
      <c r="C163" s="1" t="s">
        <v>401</v>
      </c>
      <c r="D163" s="1" t="s">
        <v>167</v>
      </c>
      <c r="E163" s="21">
        <v>10790.1</v>
      </c>
      <c r="F163" s="9">
        <v>1717</v>
      </c>
      <c r="G163" s="9">
        <v>5</v>
      </c>
      <c r="H163" s="10">
        <v>45254</v>
      </c>
      <c r="I163" s="11" t="s">
        <v>75</v>
      </c>
    </row>
    <row r="164" spans="1:9" x14ac:dyDescent="0.3">
      <c r="A164" s="8">
        <f>IF(B164&lt;&gt;"",ROWS($B$6:B164),"")</f>
        <v>159</v>
      </c>
      <c r="B164" s="1" t="s">
        <v>402</v>
      </c>
      <c r="C164" s="1" t="s">
        <v>403</v>
      </c>
      <c r="D164" s="1" t="s">
        <v>404</v>
      </c>
      <c r="E164" s="21">
        <v>10531.26</v>
      </c>
      <c r="F164" s="9">
        <v>2011</v>
      </c>
      <c r="G164" s="9">
        <v>15</v>
      </c>
      <c r="H164" s="10">
        <v>45569</v>
      </c>
      <c r="I164" s="11" t="s">
        <v>405</v>
      </c>
    </row>
    <row r="165" spans="1:9" x14ac:dyDescent="0.3">
      <c r="A165" s="8">
        <f>IF(B165&lt;&gt;"",ROWS($B$6:B165),"")</f>
        <v>160</v>
      </c>
      <c r="B165" s="1" t="s">
        <v>406</v>
      </c>
      <c r="C165" s="1" t="s">
        <v>407</v>
      </c>
      <c r="D165" s="1" t="s">
        <v>37</v>
      </c>
      <c r="E165" s="21">
        <v>10360.81</v>
      </c>
      <c r="F165" s="9">
        <v>1726</v>
      </c>
      <c r="G165" s="9">
        <v>11</v>
      </c>
      <c r="H165" s="10">
        <v>45555</v>
      </c>
      <c r="I165" s="11" t="s">
        <v>408</v>
      </c>
    </row>
    <row r="166" spans="1:9" x14ac:dyDescent="0.3">
      <c r="A166" s="8">
        <f>IF(B166&lt;&gt;"",ROWS($B$6:B166),"")</f>
        <v>161</v>
      </c>
      <c r="B166" s="1" t="s">
        <v>409</v>
      </c>
      <c r="C166" s="1" t="s">
        <v>410</v>
      </c>
      <c r="D166" s="1" t="s">
        <v>167</v>
      </c>
      <c r="E166" s="21">
        <v>10278.94</v>
      </c>
      <c r="F166" s="9">
        <v>1795</v>
      </c>
      <c r="G166" s="9">
        <v>10</v>
      </c>
      <c r="H166" s="10">
        <v>45618</v>
      </c>
      <c r="I166" s="11" t="s">
        <v>246</v>
      </c>
    </row>
    <row r="167" spans="1:9" x14ac:dyDescent="0.3">
      <c r="A167" s="8">
        <f>IF(B167&lt;&gt;"",ROWS($B$6:B167),"")</f>
        <v>162</v>
      </c>
      <c r="B167" s="1" t="s">
        <v>411</v>
      </c>
      <c r="C167" s="1" t="s">
        <v>412</v>
      </c>
      <c r="D167" s="1" t="s">
        <v>413</v>
      </c>
      <c r="E167" s="21">
        <v>10113.799999999999</v>
      </c>
      <c r="F167" s="9">
        <v>1459</v>
      </c>
      <c r="G167" s="9">
        <v>12</v>
      </c>
      <c r="H167" s="10">
        <v>45450</v>
      </c>
      <c r="I167" s="11" t="s">
        <v>119</v>
      </c>
    </row>
    <row r="168" spans="1:9" x14ac:dyDescent="0.3">
      <c r="A168" s="8">
        <f>IF(B168&lt;&gt;"",ROWS($B$6:B168),"")</f>
        <v>163</v>
      </c>
      <c r="B168" s="1" t="s">
        <v>414</v>
      </c>
      <c r="C168" s="1" t="s">
        <v>415</v>
      </c>
      <c r="D168" s="1" t="s">
        <v>416</v>
      </c>
      <c r="E168" s="21">
        <v>9869.15</v>
      </c>
      <c r="F168" s="9">
        <v>1622</v>
      </c>
      <c r="G168" s="9">
        <v>8</v>
      </c>
      <c r="H168" s="10">
        <v>45303</v>
      </c>
      <c r="I168" s="11" t="s">
        <v>119</v>
      </c>
    </row>
    <row r="169" spans="1:9" x14ac:dyDescent="0.3">
      <c r="A169" s="8">
        <f>IF(B169&lt;&gt;"",ROWS($B$6:B169),"")</f>
        <v>164</v>
      </c>
      <c r="B169" s="1" t="s">
        <v>417</v>
      </c>
      <c r="C169" s="1" t="s">
        <v>417</v>
      </c>
      <c r="D169" s="1" t="s">
        <v>37</v>
      </c>
      <c r="E169" s="21">
        <v>9381.16</v>
      </c>
      <c r="F169" s="9">
        <v>1448</v>
      </c>
      <c r="G169" s="9">
        <v>14</v>
      </c>
      <c r="H169" s="10">
        <v>45506</v>
      </c>
      <c r="I169" s="11" t="s">
        <v>38</v>
      </c>
    </row>
    <row r="170" spans="1:9" x14ac:dyDescent="0.3">
      <c r="A170" s="8">
        <f>IF(B170&lt;&gt;"",ROWS($B$6:B170),"")</f>
        <v>165</v>
      </c>
      <c r="B170" s="1" t="s">
        <v>418</v>
      </c>
      <c r="C170" s="1" t="s">
        <v>418</v>
      </c>
      <c r="D170" s="1" t="s">
        <v>37</v>
      </c>
      <c r="E170" s="21">
        <v>9378.36</v>
      </c>
      <c r="F170" s="9">
        <v>1451</v>
      </c>
      <c r="G170" s="9">
        <v>18</v>
      </c>
      <c r="H170" s="10">
        <v>45583</v>
      </c>
      <c r="I170" s="11" t="s">
        <v>119</v>
      </c>
    </row>
    <row r="171" spans="1:9" x14ac:dyDescent="0.3">
      <c r="A171" s="8">
        <f>IF(B171&lt;&gt;"",ROWS($B$6:B171),"")</f>
        <v>166</v>
      </c>
      <c r="B171" s="1" t="s">
        <v>419</v>
      </c>
      <c r="C171" s="1" t="s">
        <v>420</v>
      </c>
      <c r="D171" s="1" t="s">
        <v>37</v>
      </c>
      <c r="E171" s="21">
        <v>9118.2000000000007</v>
      </c>
      <c r="F171" s="9">
        <v>1274</v>
      </c>
      <c r="G171" s="9">
        <v>9</v>
      </c>
      <c r="H171" s="10">
        <v>45275</v>
      </c>
      <c r="I171" s="11" t="s">
        <v>170</v>
      </c>
    </row>
    <row r="172" spans="1:9" x14ac:dyDescent="0.3">
      <c r="A172" s="8">
        <f>IF(B172&lt;&gt;"",ROWS($B$6:B172),"")</f>
        <v>167</v>
      </c>
      <c r="B172" s="1" t="s">
        <v>421</v>
      </c>
      <c r="C172" s="1" t="s">
        <v>422</v>
      </c>
      <c r="D172" s="1" t="s">
        <v>164</v>
      </c>
      <c r="E172" s="21">
        <v>9113</v>
      </c>
      <c r="F172" s="9">
        <v>1611</v>
      </c>
      <c r="G172" s="9">
        <v>14</v>
      </c>
      <c r="H172" s="10">
        <v>45429</v>
      </c>
      <c r="I172" s="11" t="s">
        <v>150</v>
      </c>
    </row>
    <row r="173" spans="1:9" x14ac:dyDescent="0.3">
      <c r="A173" s="8">
        <f>IF(B173&lt;&gt;"",ROWS($B$6:B173),"")</f>
        <v>168</v>
      </c>
      <c r="B173" s="1" t="s">
        <v>423</v>
      </c>
      <c r="C173" s="1" t="s">
        <v>424</v>
      </c>
      <c r="D173" s="1" t="s">
        <v>37</v>
      </c>
      <c r="E173" s="21">
        <v>9044.56</v>
      </c>
      <c r="F173" s="9">
        <v>1334</v>
      </c>
      <c r="G173" s="9">
        <v>11</v>
      </c>
      <c r="H173" s="10">
        <v>45408</v>
      </c>
      <c r="I173" s="11" t="s">
        <v>323</v>
      </c>
    </row>
    <row r="174" spans="1:9" x14ac:dyDescent="0.3">
      <c r="A174" s="8">
        <f>IF(B174&lt;&gt;"",ROWS($B$6:B174),"")</f>
        <v>169</v>
      </c>
      <c r="B174" s="1" t="s">
        <v>425</v>
      </c>
      <c r="C174" s="1" t="s">
        <v>426</v>
      </c>
      <c r="D174" s="1" t="s">
        <v>33</v>
      </c>
      <c r="E174" s="21">
        <v>8986.0400000000009</v>
      </c>
      <c r="F174" s="9">
        <v>2053</v>
      </c>
      <c r="G174" s="9">
        <v>3</v>
      </c>
      <c r="H174" s="10">
        <v>44916</v>
      </c>
      <c r="I174" s="11" t="s">
        <v>38</v>
      </c>
    </row>
    <row r="175" spans="1:9" x14ac:dyDescent="0.3">
      <c r="A175" s="8">
        <f>IF(B175&lt;&gt;"",ROWS($B$6:B175),"")</f>
        <v>170</v>
      </c>
      <c r="B175" s="1" t="s">
        <v>427</v>
      </c>
      <c r="C175" s="1" t="s">
        <v>428</v>
      </c>
      <c r="D175" s="1" t="s">
        <v>429</v>
      </c>
      <c r="E175" s="21">
        <v>8816.6500000000015</v>
      </c>
      <c r="F175" s="9">
        <v>1595</v>
      </c>
      <c r="G175" s="9">
        <v>16</v>
      </c>
      <c r="H175" s="10">
        <v>45618</v>
      </c>
      <c r="I175" s="11" t="s">
        <v>326</v>
      </c>
    </row>
    <row r="176" spans="1:9" x14ac:dyDescent="0.3">
      <c r="A176" s="8">
        <f>IF(B176&lt;&gt;"",ROWS($B$6:B176),"")</f>
        <v>171</v>
      </c>
      <c r="B176" s="1" t="s">
        <v>430</v>
      </c>
      <c r="C176" s="1" t="s">
        <v>431</v>
      </c>
      <c r="D176" s="1" t="s">
        <v>308</v>
      </c>
      <c r="E176" s="21">
        <v>8407.4000000000015</v>
      </c>
      <c r="F176" s="9">
        <v>1542</v>
      </c>
      <c r="G176" s="9">
        <v>8</v>
      </c>
      <c r="H176" s="10">
        <v>45303</v>
      </c>
      <c r="I176" s="11" t="s">
        <v>246</v>
      </c>
    </row>
    <row r="177" spans="1:9" x14ac:dyDescent="0.3">
      <c r="A177" s="8">
        <f>IF(B177&lt;&gt;"",ROWS($B$6:B177),"")</f>
        <v>172</v>
      </c>
      <c r="B177" s="1" t="s">
        <v>432</v>
      </c>
      <c r="C177" s="1" t="s">
        <v>433</v>
      </c>
      <c r="D177" s="1" t="s">
        <v>37</v>
      </c>
      <c r="E177" s="21">
        <v>8366.08</v>
      </c>
      <c r="F177" s="9">
        <v>1239</v>
      </c>
      <c r="G177" s="9">
        <v>12</v>
      </c>
      <c r="H177" s="10">
        <v>45387</v>
      </c>
      <c r="I177" s="11" t="s">
        <v>75</v>
      </c>
    </row>
    <row r="178" spans="1:9" x14ac:dyDescent="0.3">
      <c r="A178" s="8">
        <f>IF(B178&lt;&gt;"",ROWS($B$6:B178),"")</f>
        <v>173</v>
      </c>
      <c r="B178" s="1" t="s">
        <v>434</v>
      </c>
      <c r="C178" s="1" t="s">
        <v>434</v>
      </c>
      <c r="D178" s="1" t="s">
        <v>27</v>
      </c>
      <c r="E178" s="21">
        <v>8281.7000000000007</v>
      </c>
      <c r="F178" s="9">
        <v>1081</v>
      </c>
      <c r="G178" s="9">
        <v>1</v>
      </c>
      <c r="H178" s="10">
        <v>45261</v>
      </c>
      <c r="I178" s="11" t="s">
        <v>435</v>
      </c>
    </row>
    <row r="179" spans="1:9" x14ac:dyDescent="0.3">
      <c r="A179" s="8">
        <f>IF(B179&lt;&gt;"",ROWS($B$6:B179),"")</f>
        <v>174</v>
      </c>
      <c r="B179" s="1" t="s">
        <v>436</v>
      </c>
      <c r="C179" s="1" t="s">
        <v>437</v>
      </c>
      <c r="D179" s="1" t="s">
        <v>438</v>
      </c>
      <c r="E179" s="21">
        <v>8193.51</v>
      </c>
      <c r="F179" s="9">
        <v>1318</v>
      </c>
      <c r="G179" s="9">
        <v>11</v>
      </c>
      <c r="H179" s="10">
        <v>45618</v>
      </c>
      <c r="I179" s="11" t="s">
        <v>326</v>
      </c>
    </row>
    <row r="180" spans="1:9" x14ac:dyDescent="0.3">
      <c r="A180" s="8">
        <f>IF(B180&lt;&gt;"",ROWS($B$6:B180),"")</f>
        <v>175</v>
      </c>
      <c r="B180" s="1" t="s">
        <v>439</v>
      </c>
      <c r="C180" s="1" t="s">
        <v>440</v>
      </c>
      <c r="D180" s="1" t="s">
        <v>394</v>
      </c>
      <c r="E180" s="21">
        <v>8094.77</v>
      </c>
      <c r="F180" s="9">
        <v>1221</v>
      </c>
      <c r="G180" s="9">
        <v>12</v>
      </c>
      <c r="H180" s="10">
        <v>45485</v>
      </c>
      <c r="I180" s="11" t="s">
        <v>441</v>
      </c>
    </row>
    <row r="181" spans="1:9" x14ac:dyDescent="0.3">
      <c r="A181" s="8">
        <f>IF(B181&lt;&gt;"",ROWS($B$6:B181),"")</f>
        <v>176</v>
      </c>
      <c r="B181" s="1" t="s">
        <v>442</v>
      </c>
      <c r="C181" s="1" t="s">
        <v>443</v>
      </c>
      <c r="D181" s="1" t="s">
        <v>167</v>
      </c>
      <c r="E181" s="21">
        <v>8064.7</v>
      </c>
      <c r="F181" s="9">
        <v>1565</v>
      </c>
      <c r="G181" s="9">
        <v>5</v>
      </c>
      <c r="H181" s="10">
        <v>45317</v>
      </c>
      <c r="I181" s="11" t="s">
        <v>246</v>
      </c>
    </row>
    <row r="182" spans="1:9" x14ac:dyDescent="0.3">
      <c r="A182" s="8">
        <f>IF(B182&lt;&gt;"",ROWS($B$6:B182),"")</f>
        <v>177</v>
      </c>
      <c r="B182" s="1" t="s">
        <v>444</v>
      </c>
      <c r="C182" s="1" t="s">
        <v>445</v>
      </c>
      <c r="D182" s="1" t="s">
        <v>37</v>
      </c>
      <c r="E182" s="21">
        <v>8059.0599999999986</v>
      </c>
      <c r="F182" s="9">
        <v>1487</v>
      </c>
      <c r="G182" s="9">
        <v>15</v>
      </c>
      <c r="H182" s="10">
        <v>45429</v>
      </c>
      <c r="I182" s="11" t="s">
        <v>170</v>
      </c>
    </row>
    <row r="183" spans="1:9" x14ac:dyDescent="0.3">
      <c r="A183" s="8">
        <f>IF(B183&lt;&gt;"",ROWS($B$6:B183),"")</f>
        <v>178</v>
      </c>
      <c r="B183" s="1" t="s">
        <v>446</v>
      </c>
      <c r="C183" s="1" t="s">
        <v>447</v>
      </c>
      <c r="D183" s="1" t="s">
        <v>37</v>
      </c>
      <c r="E183" s="21">
        <v>7961.66</v>
      </c>
      <c r="F183" s="9">
        <v>1131</v>
      </c>
      <c r="G183" s="9">
        <v>10</v>
      </c>
      <c r="H183" s="10">
        <v>45597</v>
      </c>
      <c r="I183" s="11" t="s">
        <v>323</v>
      </c>
    </row>
    <row r="184" spans="1:9" x14ac:dyDescent="0.3">
      <c r="A184" s="8">
        <f>IF(B184&lt;&gt;"",ROWS($B$6:B184),"")</f>
        <v>179</v>
      </c>
      <c r="B184" s="1" t="s">
        <v>448</v>
      </c>
      <c r="C184" s="1" t="s">
        <v>449</v>
      </c>
      <c r="D184" s="1" t="s">
        <v>450</v>
      </c>
      <c r="E184" s="21">
        <v>7740.83</v>
      </c>
      <c r="F184" s="9">
        <v>1119</v>
      </c>
      <c r="G184" s="9">
        <v>13</v>
      </c>
      <c r="H184" s="10">
        <v>45548</v>
      </c>
      <c r="I184" s="11" t="s">
        <v>264</v>
      </c>
    </row>
    <row r="185" spans="1:9" x14ac:dyDescent="0.3">
      <c r="A185" s="8">
        <f>IF(B185&lt;&gt;"",ROWS($B$6:B185),"")</f>
        <v>180</v>
      </c>
      <c r="B185" s="1" t="s">
        <v>451</v>
      </c>
      <c r="C185" s="1" t="s">
        <v>451</v>
      </c>
      <c r="D185" s="1" t="s">
        <v>452</v>
      </c>
      <c r="E185" s="21">
        <v>7664</v>
      </c>
      <c r="F185" s="9">
        <v>1080</v>
      </c>
      <c r="G185" s="9">
        <v>7</v>
      </c>
      <c r="H185" s="10">
        <v>45632</v>
      </c>
      <c r="I185" s="11" t="s">
        <v>453</v>
      </c>
    </row>
    <row r="186" spans="1:9" x14ac:dyDescent="0.3">
      <c r="A186" s="8">
        <f>IF(B186&lt;&gt;"",ROWS($B$6:B186),"")</f>
        <v>181</v>
      </c>
      <c r="B186" s="1" t="s">
        <v>454</v>
      </c>
      <c r="C186" s="1" t="s">
        <v>455</v>
      </c>
      <c r="D186" s="1" t="s">
        <v>456</v>
      </c>
      <c r="E186" s="21">
        <v>7585</v>
      </c>
      <c r="F186" s="9">
        <v>1692</v>
      </c>
      <c r="G186" s="9">
        <v>14</v>
      </c>
      <c r="H186" s="10">
        <v>45548</v>
      </c>
      <c r="I186" s="11" t="s">
        <v>150</v>
      </c>
    </row>
    <row r="187" spans="1:9" x14ac:dyDescent="0.3">
      <c r="A187" s="8">
        <f>IF(B187&lt;&gt;"",ROWS($B$6:B187),"")</f>
        <v>182</v>
      </c>
      <c r="B187" s="1" t="s">
        <v>457</v>
      </c>
      <c r="C187" s="1" t="s">
        <v>458</v>
      </c>
      <c r="D187" s="1" t="s">
        <v>301</v>
      </c>
      <c r="E187" s="21">
        <v>7375.9299999999994</v>
      </c>
      <c r="F187" s="9">
        <v>667</v>
      </c>
      <c r="G187" s="9">
        <v>11</v>
      </c>
      <c r="H187" s="10">
        <v>45379</v>
      </c>
      <c r="I187" s="11" t="s">
        <v>170</v>
      </c>
    </row>
    <row r="188" spans="1:9" x14ac:dyDescent="0.3">
      <c r="A188" s="8">
        <f>IF(B188&lt;&gt;"",ROWS($B$6:B188),"")</f>
        <v>183</v>
      </c>
      <c r="B188" s="1" t="s">
        <v>459</v>
      </c>
      <c r="C188" s="1" t="s">
        <v>460</v>
      </c>
      <c r="D188" s="1" t="s">
        <v>74</v>
      </c>
      <c r="E188" s="21">
        <v>7374.17</v>
      </c>
      <c r="F188" s="9">
        <v>1472</v>
      </c>
      <c r="G188" s="9">
        <v>15</v>
      </c>
      <c r="H188" s="10">
        <v>45555</v>
      </c>
      <c r="I188" s="11" t="s">
        <v>170</v>
      </c>
    </row>
    <row r="189" spans="1:9" x14ac:dyDescent="0.3">
      <c r="A189" s="8">
        <f>IF(B189&lt;&gt;"",ROWS($B$6:B189),"")</f>
        <v>184</v>
      </c>
      <c r="B189" s="1" t="s">
        <v>461</v>
      </c>
      <c r="C189" s="1" t="s">
        <v>462</v>
      </c>
      <c r="D189" s="1" t="s">
        <v>463</v>
      </c>
      <c r="E189" s="21">
        <v>7249.26</v>
      </c>
      <c r="F189" s="9">
        <v>1297</v>
      </c>
      <c r="G189" s="9">
        <v>10</v>
      </c>
      <c r="H189" s="10">
        <v>45296</v>
      </c>
      <c r="I189" s="11" t="s">
        <v>464</v>
      </c>
    </row>
    <row r="190" spans="1:9" x14ac:dyDescent="0.3">
      <c r="A190" s="8">
        <f>IF(B190&lt;&gt;"",ROWS($B$6:B190),"")</f>
        <v>185</v>
      </c>
      <c r="B190" s="1" t="s">
        <v>465</v>
      </c>
      <c r="C190" s="1" t="s">
        <v>466</v>
      </c>
      <c r="D190" s="1" t="s">
        <v>394</v>
      </c>
      <c r="E190" s="21">
        <v>7217.7</v>
      </c>
      <c r="F190" s="9">
        <v>1428</v>
      </c>
      <c r="G190" s="9">
        <v>5</v>
      </c>
      <c r="H190" s="10">
        <v>45492</v>
      </c>
      <c r="I190" s="11" t="s">
        <v>464</v>
      </c>
    </row>
    <row r="191" spans="1:9" x14ac:dyDescent="0.3">
      <c r="A191" s="8">
        <f>IF(B191&lt;&gt;"",ROWS($B$6:B191),"")</f>
        <v>186</v>
      </c>
      <c r="B191" s="1" t="s">
        <v>467</v>
      </c>
      <c r="C191" s="1" t="s">
        <v>468</v>
      </c>
      <c r="D191" s="1" t="s">
        <v>167</v>
      </c>
      <c r="E191" s="21">
        <v>7183</v>
      </c>
      <c r="F191" s="9">
        <v>1190</v>
      </c>
      <c r="G191" s="9">
        <v>12</v>
      </c>
      <c r="H191" s="10">
        <v>45499</v>
      </c>
      <c r="I191" s="11" t="s">
        <v>150</v>
      </c>
    </row>
    <row r="192" spans="1:9" x14ac:dyDescent="0.3">
      <c r="A192" s="8">
        <f>IF(B192&lt;&gt;"",ROWS($B$6:B192),"")</f>
        <v>187</v>
      </c>
      <c r="B192" s="1" t="s">
        <v>469</v>
      </c>
      <c r="C192" s="1" t="s">
        <v>470</v>
      </c>
      <c r="D192" s="1" t="s">
        <v>167</v>
      </c>
      <c r="E192" s="21">
        <v>6990.8900000000012</v>
      </c>
      <c r="F192" s="9">
        <v>1042</v>
      </c>
      <c r="G192" s="9">
        <v>7</v>
      </c>
      <c r="H192" s="10">
        <v>45359</v>
      </c>
      <c r="I192" s="11" t="s">
        <v>326</v>
      </c>
    </row>
    <row r="193" spans="1:9" x14ac:dyDescent="0.3">
      <c r="A193" s="8">
        <f>IF(B193&lt;&gt;"",ROWS($B$6:B193),"")</f>
        <v>188</v>
      </c>
      <c r="B193" s="1" t="s">
        <v>471</v>
      </c>
      <c r="C193" s="1" t="s">
        <v>472</v>
      </c>
      <c r="D193" s="1" t="s">
        <v>360</v>
      </c>
      <c r="E193" s="21">
        <v>6916</v>
      </c>
      <c r="F193" s="9">
        <v>1097</v>
      </c>
      <c r="G193" s="9">
        <v>15</v>
      </c>
      <c r="H193" s="10">
        <v>45415</v>
      </c>
      <c r="I193" s="11" t="s">
        <v>150</v>
      </c>
    </row>
    <row r="194" spans="1:9" x14ac:dyDescent="0.3">
      <c r="A194" s="8">
        <f>IF(B194&lt;&gt;"",ROWS($B$6:B194),"")</f>
        <v>189</v>
      </c>
      <c r="B194" s="1" t="s">
        <v>473</v>
      </c>
      <c r="C194" s="1" t="s">
        <v>474</v>
      </c>
      <c r="D194" s="1" t="s">
        <v>475</v>
      </c>
      <c r="E194" s="21">
        <v>6881.41</v>
      </c>
      <c r="F194" s="9">
        <v>1583</v>
      </c>
      <c r="G194" s="9">
        <v>11</v>
      </c>
      <c r="H194" s="10">
        <v>45380</v>
      </c>
      <c r="I194" s="11" t="s">
        <v>119</v>
      </c>
    </row>
    <row r="195" spans="1:9" x14ac:dyDescent="0.3">
      <c r="A195" s="8">
        <f>IF(B195&lt;&gt;"",ROWS($B$6:B195),"")</f>
        <v>190</v>
      </c>
      <c r="B195" s="1" t="s">
        <v>476</v>
      </c>
      <c r="C195" s="1" t="s">
        <v>476</v>
      </c>
      <c r="D195" s="1" t="s">
        <v>27</v>
      </c>
      <c r="E195" s="21">
        <v>6873.25</v>
      </c>
      <c r="F195" s="9">
        <v>1765</v>
      </c>
      <c r="G195" s="9" t="s">
        <v>58</v>
      </c>
      <c r="H195" s="10">
        <v>45527</v>
      </c>
      <c r="I195" s="11" t="s">
        <v>477</v>
      </c>
    </row>
    <row r="196" spans="1:9" x14ac:dyDescent="0.3">
      <c r="A196" s="8">
        <f>IF(B196&lt;&gt;"",ROWS($B$6:B196),"")</f>
        <v>191</v>
      </c>
      <c r="B196" s="1" t="s">
        <v>478</v>
      </c>
      <c r="C196" s="1" t="s">
        <v>479</v>
      </c>
      <c r="D196" s="1" t="s">
        <v>69</v>
      </c>
      <c r="E196" s="21">
        <v>6872.33</v>
      </c>
      <c r="F196" s="9">
        <v>1109</v>
      </c>
      <c r="G196" s="9">
        <v>16</v>
      </c>
      <c r="H196" s="10">
        <v>45296</v>
      </c>
      <c r="I196" s="11" t="s">
        <v>376</v>
      </c>
    </row>
    <row r="197" spans="1:9" x14ac:dyDescent="0.3">
      <c r="A197" s="8">
        <f>IF(B197&lt;&gt;"",ROWS($B$6:B197),"")</f>
        <v>192</v>
      </c>
      <c r="B197" s="1" t="s">
        <v>480</v>
      </c>
      <c r="C197" s="1" t="s">
        <v>481</v>
      </c>
      <c r="D197" s="1" t="s">
        <v>482</v>
      </c>
      <c r="E197" s="21">
        <v>6858.28</v>
      </c>
      <c r="F197" s="9">
        <v>1135</v>
      </c>
      <c r="G197" s="9">
        <v>11</v>
      </c>
      <c r="H197" s="10">
        <v>45562</v>
      </c>
      <c r="I197" s="11" t="s">
        <v>99</v>
      </c>
    </row>
    <row r="198" spans="1:9" x14ac:dyDescent="0.3">
      <c r="A198" s="8">
        <f>IF(B198&lt;&gt;"",ROWS($B$6:B198),"")</f>
        <v>193</v>
      </c>
      <c r="B198" s="1" t="s">
        <v>483</v>
      </c>
      <c r="C198" s="1" t="s">
        <v>484</v>
      </c>
      <c r="D198" s="1" t="s">
        <v>167</v>
      </c>
      <c r="E198" s="21">
        <v>6823.75</v>
      </c>
      <c r="F198" s="9">
        <v>1235</v>
      </c>
      <c r="G198" s="9">
        <v>16</v>
      </c>
      <c r="H198" s="10">
        <v>45379</v>
      </c>
      <c r="I198" s="11" t="s">
        <v>170</v>
      </c>
    </row>
    <row r="199" spans="1:9" x14ac:dyDescent="0.3">
      <c r="A199" s="8">
        <f>IF(B199&lt;&gt;"",ROWS($B$6:B199),"")</f>
        <v>194</v>
      </c>
      <c r="B199" s="1" t="s">
        <v>485</v>
      </c>
      <c r="C199" s="1" t="s">
        <v>485</v>
      </c>
      <c r="D199" s="1" t="s">
        <v>27</v>
      </c>
      <c r="E199" s="21">
        <v>6731.94</v>
      </c>
      <c r="F199" s="9">
        <v>984</v>
      </c>
      <c r="G199" s="9">
        <v>1</v>
      </c>
      <c r="H199" s="10">
        <v>45322</v>
      </c>
      <c r="I199" s="11" t="s">
        <v>486</v>
      </c>
    </row>
    <row r="200" spans="1:9" x14ac:dyDescent="0.3">
      <c r="A200" s="8">
        <f>IF(B200&lt;&gt;"",ROWS($B$6:B200),"")</f>
        <v>195</v>
      </c>
      <c r="B200" s="1" t="s">
        <v>487</v>
      </c>
      <c r="C200" s="1" t="s">
        <v>488</v>
      </c>
      <c r="D200" s="1" t="s">
        <v>178</v>
      </c>
      <c r="E200" s="21">
        <v>6704</v>
      </c>
      <c r="F200" s="9">
        <v>1248</v>
      </c>
      <c r="G200" s="9">
        <v>8</v>
      </c>
      <c r="H200" s="10">
        <v>45590</v>
      </c>
      <c r="I200" s="11" t="s">
        <v>246</v>
      </c>
    </row>
    <row r="201" spans="1:9" x14ac:dyDescent="0.3">
      <c r="A201" s="8">
        <f>IF(B201&lt;&gt;"",ROWS($B$6:B201),"")</f>
        <v>196</v>
      </c>
      <c r="B201" s="1" t="s">
        <v>489</v>
      </c>
      <c r="C201" s="1" t="s">
        <v>490</v>
      </c>
      <c r="D201" s="1" t="s">
        <v>37</v>
      </c>
      <c r="E201" s="21">
        <v>6480.56</v>
      </c>
      <c r="F201" s="9">
        <v>924</v>
      </c>
      <c r="G201" s="9">
        <v>13</v>
      </c>
      <c r="H201" s="10">
        <v>45653</v>
      </c>
      <c r="I201" s="11" t="s">
        <v>75</v>
      </c>
    </row>
    <row r="202" spans="1:9" x14ac:dyDescent="0.3">
      <c r="A202" s="8">
        <f>IF(B202&lt;&gt;"",ROWS($B$6:B202),"")</f>
        <v>197</v>
      </c>
      <c r="B202" s="1" t="s">
        <v>491</v>
      </c>
      <c r="C202" s="1" t="s">
        <v>492</v>
      </c>
      <c r="D202" s="1" t="s">
        <v>37</v>
      </c>
      <c r="E202" s="21">
        <v>6468</v>
      </c>
      <c r="F202" s="9">
        <v>1064</v>
      </c>
      <c r="G202" s="9">
        <v>15</v>
      </c>
      <c r="H202" s="10">
        <v>45534</v>
      </c>
      <c r="I202" s="11" t="s">
        <v>150</v>
      </c>
    </row>
    <row r="203" spans="1:9" x14ac:dyDescent="0.3">
      <c r="A203" s="8">
        <f>IF(B203&lt;&gt;"",ROWS($B$6:B203),"")</f>
        <v>198</v>
      </c>
      <c r="B203" s="1" t="s">
        <v>493</v>
      </c>
      <c r="C203" s="1" t="s">
        <v>494</v>
      </c>
      <c r="D203" s="1" t="s">
        <v>167</v>
      </c>
      <c r="E203" s="21">
        <v>6353.59</v>
      </c>
      <c r="F203" s="9">
        <v>1102</v>
      </c>
      <c r="G203" s="9">
        <v>9</v>
      </c>
      <c r="H203" s="10">
        <v>45450</v>
      </c>
      <c r="I203" s="11" t="s">
        <v>326</v>
      </c>
    </row>
    <row r="204" spans="1:9" x14ac:dyDescent="0.3">
      <c r="A204" s="8">
        <f>IF(B204&lt;&gt;"",ROWS($B$6:B204),"")</f>
        <v>199</v>
      </c>
      <c r="B204" s="1" t="s">
        <v>495</v>
      </c>
      <c r="C204" s="1" t="s">
        <v>496</v>
      </c>
      <c r="D204" s="1" t="s">
        <v>497</v>
      </c>
      <c r="E204" s="21">
        <v>6165</v>
      </c>
      <c r="F204" s="9">
        <v>1195</v>
      </c>
      <c r="G204" s="9">
        <v>2</v>
      </c>
      <c r="H204" s="10">
        <v>45254</v>
      </c>
      <c r="I204" s="11" t="s">
        <v>246</v>
      </c>
    </row>
    <row r="205" spans="1:9" x14ac:dyDescent="0.3">
      <c r="A205" s="8">
        <f>IF(B205&lt;&gt;"",ROWS($B$6:B205),"")</f>
        <v>200</v>
      </c>
      <c r="B205" s="1" t="s">
        <v>498</v>
      </c>
      <c r="C205" s="1" t="s">
        <v>498</v>
      </c>
      <c r="D205" s="1" t="s">
        <v>308</v>
      </c>
      <c r="E205" s="21">
        <v>6135.2099999999991</v>
      </c>
      <c r="F205" s="9">
        <v>1408</v>
      </c>
      <c r="G205" s="9">
        <v>11</v>
      </c>
      <c r="H205" s="10">
        <v>45422</v>
      </c>
      <c r="I205" s="11" t="s">
        <v>405</v>
      </c>
    </row>
    <row r="206" spans="1:9" x14ac:dyDescent="0.3">
      <c r="A206" s="8">
        <f>IF(B206&lt;&gt;"",ROWS($B$6:B206),"")</f>
        <v>201</v>
      </c>
      <c r="B206" s="1" t="s">
        <v>499</v>
      </c>
      <c r="C206" s="1" t="s">
        <v>500</v>
      </c>
      <c r="D206" s="1" t="s">
        <v>308</v>
      </c>
      <c r="E206" s="21">
        <v>6107</v>
      </c>
      <c r="F206" s="9">
        <v>1253</v>
      </c>
      <c r="G206" s="9">
        <v>15</v>
      </c>
      <c r="H206" s="10">
        <v>45303</v>
      </c>
      <c r="I206" s="11" t="s">
        <v>405</v>
      </c>
    </row>
    <row r="207" spans="1:9" x14ac:dyDescent="0.3">
      <c r="A207" s="8">
        <f>IF(B207&lt;&gt;"",ROWS($B$6:B207),"")</f>
        <v>202</v>
      </c>
      <c r="B207" s="1" t="s">
        <v>501</v>
      </c>
      <c r="C207" s="1" t="s">
        <v>502</v>
      </c>
      <c r="D207" s="1" t="s">
        <v>503</v>
      </c>
      <c r="E207" s="21">
        <v>6030.11</v>
      </c>
      <c r="F207" s="9">
        <v>1013</v>
      </c>
      <c r="G207" s="9">
        <v>19</v>
      </c>
      <c r="H207" s="10">
        <v>45443</v>
      </c>
      <c r="I207" s="11" t="s">
        <v>504</v>
      </c>
    </row>
    <row r="208" spans="1:9" x14ac:dyDescent="0.3">
      <c r="A208" s="8">
        <f>IF(B208&lt;&gt;"",ROWS($B$6:B208),"")</f>
        <v>203</v>
      </c>
      <c r="B208" s="1" t="s">
        <v>505</v>
      </c>
      <c r="C208" s="1" t="s">
        <v>506</v>
      </c>
      <c r="D208" s="1" t="s">
        <v>167</v>
      </c>
      <c r="E208" s="21">
        <v>6027</v>
      </c>
      <c r="F208" s="9">
        <v>1068</v>
      </c>
      <c r="G208" s="9">
        <v>8</v>
      </c>
      <c r="H208" s="10">
        <v>45471</v>
      </c>
      <c r="I208" s="11" t="s">
        <v>326</v>
      </c>
    </row>
    <row r="209" spans="1:9" x14ac:dyDescent="0.3">
      <c r="A209" s="8">
        <f>IF(B209&lt;&gt;"",ROWS($B$6:B209),"")</f>
        <v>204</v>
      </c>
      <c r="B209" s="1" t="s">
        <v>507</v>
      </c>
      <c r="C209" s="1" t="s">
        <v>508</v>
      </c>
      <c r="D209" s="1" t="s">
        <v>509</v>
      </c>
      <c r="E209" s="21">
        <v>5876</v>
      </c>
      <c r="F209" s="9">
        <v>1452</v>
      </c>
      <c r="G209" s="9">
        <v>1</v>
      </c>
      <c r="H209" s="10">
        <v>44807</v>
      </c>
      <c r="I209" s="11" t="s">
        <v>510</v>
      </c>
    </row>
    <row r="210" spans="1:9" x14ac:dyDescent="0.3">
      <c r="A210" s="8">
        <f>IF(B210&lt;&gt;"",ROWS($B$6:B210),"")</f>
        <v>205</v>
      </c>
      <c r="B210" s="1" t="s">
        <v>511</v>
      </c>
      <c r="C210" s="1" t="s">
        <v>512</v>
      </c>
      <c r="D210" s="1" t="s">
        <v>37</v>
      </c>
      <c r="E210" s="21">
        <v>5753.96</v>
      </c>
      <c r="F210" s="9">
        <v>847</v>
      </c>
      <c r="G210" s="9">
        <v>12</v>
      </c>
      <c r="H210" s="10">
        <v>45324</v>
      </c>
      <c r="I210" s="11" t="s">
        <v>376</v>
      </c>
    </row>
    <row r="211" spans="1:9" x14ac:dyDescent="0.3">
      <c r="A211" s="8">
        <f>IF(B211&lt;&gt;"",ROWS($B$6:B211),"")</f>
        <v>206</v>
      </c>
      <c r="B211" s="1" t="s">
        <v>513</v>
      </c>
      <c r="C211" s="1" t="s">
        <v>514</v>
      </c>
      <c r="D211" s="1" t="s">
        <v>399</v>
      </c>
      <c r="E211" s="21">
        <v>5753</v>
      </c>
      <c r="F211" s="9">
        <v>1424</v>
      </c>
      <c r="G211" s="9">
        <v>1</v>
      </c>
      <c r="H211" s="10">
        <v>45592</v>
      </c>
      <c r="I211" s="11" t="s">
        <v>510</v>
      </c>
    </row>
    <row r="212" spans="1:9" x14ac:dyDescent="0.3">
      <c r="A212" s="8">
        <f>IF(B212&lt;&gt;"",ROWS($B$6:B212),"")</f>
        <v>207</v>
      </c>
      <c r="B212" s="1" t="s">
        <v>515</v>
      </c>
      <c r="C212" s="1" t="s">
        <v>515</v>
      </c>
      <c r="D212" s="1" t="s">
        <v>74</v>
      </c>
      <c r="E212" s="21">
        <v>5711.4</v>
      </c>
      <c r="F212" s="9">
        <v>1097</v>
      </c>
      <c r="G212" s="9">
        <v>10</v>
      </c>
      <c r="H212" s="10">
        <v>45387</v>
      </c>
      <c r="I212" s="11" t="s">
        <v>150</v>
      </c>
    </row>
    <row r="213" spans="1:9" x14ac:dyDescent="0.3">
      <c r="A213" s="8">
        <f>IF(B213&lt;&gt;"",ROWS($B$6:B213),"")</f>
        <v>208</v>
      </c>
      <c r="B213" s="1" t="s">
        <v>516</v>
      </c>
      <c r="C213" s="1" t="s">
        <v>517</v>
      </c>
      <c r="D213" s="1" t="s">
        <v>37</v>
      </c>
      <c r="E213" s="21">
        <v>5595.97</v>
      </c>
      <c r="F213" s="9">
        <v>894</v>
      </c>
      <c r="G213" s="9">
        <v>5</v>
      </c>
      <c r="H213" s="10">
        <v>45268</v>
      </c>
      <c r="I213" s="11" t="s">
        <v>110</v>
      </c>
    </row>
    <row r="214" spans="1:9" x14ac:dyDescent="0.3">
      <c r="A214" s="8">
        <f>IF(B214&lt;&gt;"",ROWS($B$6:B214),"")</f>
        <v>209</v>
      </c>
      <c r="B214" s="1" t="s">
        <v>518</v>
      </c>
      <c r="C214" s="1" t="s">
        <v>519</v>
      </c>
      <c r="D214" s="1" t="s">
        <v>167</v>
      </c>
      <c r="E214" s="21">
        <v>5291.19</v>
      </c>
      <c r="F214" s="9">
        <v>1576</v>
      </c>
      <c r="G214" s="9">
        <v>5</v>
      </c>
      <c r="H214" s="10">
        <v>45625</v>
      </c>
      <c r="I214" s="11" t="s">
        <v>464</v>
      </c>
    </row>
    <row r="215" spans="1:9" x14ac:dyDescent="0.3">
      <c r="A215" s="8">
        <f>IF(B215&lt;&gt;"",ROWS($B$6:B215),"")</f>
        <v>210</v>
      </c>
      <c r="B215" s="1" t="s">
        <v>520</v>
      </c>
      <c r="C215" s="1" t="s">
        <v>521</v>
      </c>
      <c r="D215" s="1" t="s">
        <v>37</v>
      </c>
      <c r="E215" s="21">
        <v>5170.92</v>
      </c>
      <c r="F215" s="9">
        <v>895</v>
      </c>
      <c r="G215" s="9">
        <v>12</v>
      </c>
      <c r="H215" s="10">
        <v>45527</v>
      </c>
      <c r="I215" s="11" t="s">
        <v>264</v>
      </c>
    </row>
    <row r="216" spans="1:9" x14ac:dyDescent="0.3">
      <c r="A216" s="8">
        <f>IF(B216&lt;&gt;"",ROWS($B$6:B216),"")</f>
        <v>211</v>
      </c>
      <c r="B216" s="1" t="s">
        <v>522</v>
      </c>
      <c r="C216" s="1" t="s">
        <v>523</v>
      </c>
      <c r="D216" s="1" t="s">
        <v>524</v>
      </c>
      <c r="E216" s="21">
        <v>5134</v>
      </c>
      <c r="F216" s="9">
        <v>1313</v>
      </c>
      <c r="G216" s="9">
        <v>1</v>
      </c>
      <c r="H216" s="10">
        <v>42654</v>
      </c>
      <c r="I216" s="11" t="s">
        <v>510</v>
      </c>
    </row>
    <row r="217" spans="1:9" x14ac:dyDescent="0.3">
      <c r="A217" s="8">
        <f>IF(B217&lt;&gt;"",ROWS($B$6:B217),"")</f>
        <v>212</v>
      </c>
      <c r="B217" s="1" t="s">
        <v>525</v>
      </c>
      <c r="C217" s="1" t="s">
        <v>526</v>
      </c>
      <c r="D217" s="1" t="s">
        <v>55</v>
      </c>
      <c r="E217" s="21">
        <v>4984.13</v>
      </c>
      <c r="F217" s="9">
        <v>817</v>
      </c>
      <c r="G217" s="9">
        <v>18</v>
      </c>
      <c r="H217" s="10">
        <v>45303</v>
      </c>
      <c r="I217" s="11" t="s">
        <v>34</v>
      </c>
    </row>
    <row r="218" spans="1:9" x14ac:dyDescent="0.3">
      <c r="A218" s="8">
        <f>IF(B218&lt;&gt;"",ROWS($B$6:B218),"")</f>
        <v>213</v>
      </c>
      <c r="B218" s="1" t="s">
        <v>527</v>
      </c>
      <c r="C218" s="1" t="s">
        <v>528</v>
      </c>
      <c r="D218" s="1" t="s">
        <v>37</v>
      </c>
      <c r="E218" s="21">
        <v>4958.47</v>
      </c>
      <c r="F218" s="9">
        <v>695</v>
      </c>
      <c r="G218" s="9">
        <v>9</v>
      </c>
      <c r="H218" s="10">
        <v>45604</v>
      </c>
      <c r="I218" s="11" t="s">
        <v>264</v>
      </c>
    </row>
    <row r="219" spans="1:9" x14ac:dyDescent="0.3">
      <c r="A219" s="8">
        <f>IF(B219&lt;&gt;"",ROWS($B$6:B219),"")</f>
        <v>214</v>
      </c>
      <c r="B219" s="1" t="s">
        <v>529</v>
      </c>
      <c r="C219" s="1" t="s">
        <v>530</v>
      </c>
      <c r="D219" s="1" t="s">
        <v>167</v>
      </c>
      <c r="E219" s="21">
        <v>4916</v>
      </c>
      <c r="F219" s="9">
        <v>743</v>
      </c>
      <c r="G219" s="9">
        <v>13</v>
      </c>
      <c r="H219" s="10">
        <v>45443</v>
      </c>
      <c r="I219" s="11" t="s">
        <v>150</v>
      </c>
    </row>
    <row r="220" spans="1:9" x14ac:dyDescent="0.3">
      <c r="A220" s="8">
        <f>IF(B220&lt;&gt;"",ROWS($B$6:B220),"")</f>
        <v>215</v>
      </c>
      <c r="B220" s="1" t="s">
        <v>531</v>
      </c>
      <c r="C220" s="1" t="s">
        <v>532</v>
      </c>
      <c r="D220" s="1" t="s">
        <v>524</v>
      </c>
      <c r="E220" s="21">
        <v>4892.5</v>
      </c>
      <c r="F220" s="9">
        <v>1156</v>
      </c>
      <c r="G220" s="9">
        <v>1</v>
      </c>
      <c r="H220" s="10">
        <v>44894</v>
      </c>
      <c r="I220" s="11" t="s">
        <v>533</v>
      </c>
    </row>
    <row r="221" spans="1:9" x14ac:dyDescent="0.3">
      <c r="A221" s="8">
        <f>IF(B221&lt;&gt;"",ROWS($B$6:B221),"")</f>
        <v>216</v>
      </c>
      <c r="B221" s="1" t="s">
        <v>534</v>
      </c>
      <c r="C221" s="1" t="s">
        <v>535</v>
      </c>
      <c r="D221" s="1" t="s">
        <v>536</v>
      </c>
      <c r="E221" s="21">
        <v>4877.93</v>
      </c>
      <c r="F221" s="9">
        <v>943</v>
      </c>
      <c r="G221" s="9">
        <v>3</v>
      </c>
      <c r="H221" s="10">
        <v>45023</v>
      </c>
      <c r="I221" s="11" t="s">
        <v>38</v>
      </c>
    </row>
    <row r="222" spans="1:9" x14ac:dyDescent="0.3">
      <c r="A222" s="8">
        <f>IF(B222&lt;&gt;"",ROWS($B$6:B222),"")</f>
        <v>217</v>
      </c>
      <c r="B222" s="1" t="s">
        <v>537</v>
      </c>
      <c r="C222" s="1" t="s">
        <v>538</v>
      </c>
      <c r="D222" s="1" t="s">
        <v>308</v>
      </c>
      <c r="E222" s="21">
        <v>4818.55</v>
      </c>
      <c r="F222" s="9">
        <v>812</v>
      </c>
      <c r="G222" s="9">
        <v>15</v>
      </c>
      <c r="H222" s="10">
        <v>45471</v>
      </c>
      <c r="I222" s="11" t="s">
        <v>75</v>
      </c>
    </row>
    <row r="223" spans="1:9" x14ac:dyDescent="0.3">
      <c r="A223" s="8">
        <f>IF(B223&lt;&gt;"",ROWS($B$6:B223),"")</f>
        <v>218</v>
      </c>
      <c r="B223" s="1" t="s">
        <v>539</v>
      </c>
      <c r="C223" s="1" t="s">
        <v>540</v>
      </c>
      <c r="D223" s="1" t="s">
        <v>463</v>
      </c>
      <c r="E223" s="21">
        <v>4800.1000000000004</v>
      </c>
      <c r="F223" s="9">
        <v>814</v>
      </c>
      <c r="G223" s="9">
        <v>11</v>
      </c>
      <c r="H223" s="10">
        <v>45583</v>
      </c>
      <c r="I223" s="11" t="s">
        <v>170</v>
      </c>
    </row>
    <row r="224" spans="1:9" x14ac:dyDescent="0.3">
      <c r="A224" s="8">
        <f>IF(B224&lt;&gt;"",ROWS($B$6:B224),"")</f>
        <v>219</v>
      </c>
      <c r="B224" s="1" t="s">
        <v>541</v>
      </c>
      <c r="C224" s="1" t="s">
        <v>542</v>
      </c>
      <c r="D224" s="1" t="s">
        <v>167</v>
      </c>
      <c r="E224" s="21">
        <v>4728</v>
      </c>
      <c r="F224" s="9">
        <v>886</v>
      </c>
      <c r="G224" s="9">
        <v>5</v>
      </c>
      <c r="H224" s="10">
        <v>45646</v>
      </c>
      <c r="I224" s="11" t="s">
        <v>326</v>
      </c>
    </row>
    <row r="225" spans="1:9" x14ac:dyDescent="0.3">
      <c r="A225" s="8">
        <f>IF(B225&lt;&gt;"",ROWS($B$6:B225),"")</f>
        <v>220</v>
      </c>
      <c r="B225" s="1" t="s">
        <v>543</v>
      </c>
      <c r="C225" s="1" t="s">
        <v>544</v>
      </c>
      <c r="D225" s="1" t="s">
        <v>37</v>
      </c>
      <c r="E225" s="21">
        <v>4714</v>
      </c>
      <c r="F225" s="9">
        <v>727</v>
      </c>
      <c r="G225" s="9">
        <v>9</v>
      </c>
      <c r="H225" s="10">
        <v>45576</v>
      </c>
      <c r="I225" s="11" t="s">
        <v>408</v>
      </c>
    </row>
    <row r="226" spans="1:9" x14ac:dyDescent="0.3">
      <c r="A226" s="8">
        <f>IF(B226&lt;&gt;"",ROWS($B$6:B226),"")</f>
        <v>221</v>
      </c>
      <c r="B226" s="1" t="s">
        <v>545</v>
      </c>
      <c r="C226" s="1" t="s">
        <v>546</v>
      </c>
      <c r="D226" s="1" t="s">
        <v>37</v>
      </c>
      <c r="E226" s="21">
        <v>4701.6000000000004</v>
      </c>
      <c r="F226" s="9">
        <v>807</v>
      </c>
      <c r="G226" s="9">
        <v>7</v>
      </c>
      <c r="H226" s="10">
        <v>45338</v>
      </c>
      <c r="I226" s="11" t="s">
        <v>246</v>
      </c>
    </row>
    <row r="227" spans="1:9" x14ac:dyDescent="0.3">
      <c r="A227" s="8">
        <f>IF(B227&lt;&gt;"",ROWS($B$6:B227),"")</f>
        <v>222</v>
      </c>
      <c r="B227" s="1" t="s">
        <v>547</v>
      </c>
      <c r="C227" s="1" t="s">
        <v>547</v>
      </c>
      <c r="D227" s="1" t="s">
        <v>27</v>
      </c>
      <c r="E227" s="21">
        <v>4697.3</v>
      </c>
      <c r="F227" s="9">
        <v>3170</v>
      </c>
      <c r="G227" s="9">
        <v>20</v>
      </c>
      <c r="H227" s="10">
        <v>45632</v>
      </c>
      <c r="I227" s="11" t="s">
        <v>548</v>
      </c>
    </row>
    <row r="228" spans="1:9" x14ac:dyDescent="0.3">
      <c r="A228" s="8">
        <f>IF(B228&lt;&gt;"",ROWS($B$6:B228),"")</f>
        <v>223</v>
      </c>
      <c r="B228" s="1" t="s">
        <v>549</v>
      </c>
      <c r="C228" s="1" t="s">
        <v>550</v>
      </c>
      <c r="D228" s="1" t="s">
        <v>551</v>
      </c>
      <c r="E228" s="21">
        <v>4504</v>
      </c>
      <c r="F228" s="9">
        <v>1200</v>
      </c>
      <c r="G228" s="9">
        <v>1</v>
      </c>
      <c r="H228" s="10">
        <v>44716</v>
      </c>
      <c r="I228" s="11" t="s">
        <v>510</v>
      </c>
    </row>
    <row r="229" spans="1:9" x14ac:dyDescent="0.3">
      <c r="A229" s="8">
        <f>IF(B229&lt;&gt;"",ROWS($B$6:B229),"")</f>
        <v>224</v>
      </c>
      <c r="B229" s="1" t="s">
        <v>552</v>
      </c>
      <c r="C229" s="1" t="s">
        <v>553</v>
      </c>
      <c r="D229" s="1" t="s">
        <v>413</v>
      </c>
      <c r="E229" s="21">
        <v>4269.1000000000004</v>
      </c>
      <c r="F229" s="9">
        <v>1951</v>
      </c>
      <c r="G229" s="9">
        <v>6</v>
      </c>
      <c r="H229" s="10">
        <v>45415</v>
      </c>
      <c r="I229" s="11" t="s">
        <v>326</v>
      </c>
    </row>
    <row r="230" spans="1:9" x14ac:dyDescent="0.3">
      <c r="A230" s="8">
        <f>IF(B230&lt;&gt;"",ROWS($B$6:B230),"")</f>
        <v>225</v>
      </c>
      <c r="B230" s="1" t="s">
        <v>554</v>
      </c>
      <c r="C230" s="1" t="s">
        <v>555</v>
      </c>
      <c r="D230" s="1" t="s">
        <v>167</v>
      </c>
      <c r="E230" s="21">
        <v>4116.3099999999995</v>
      </c>
      <c r="F230" s="9">
        <v>749</v>
      </c>
      <c r="G230" s="9">
        <v>4</v>
      </c>
      <c r="H230" s="10">
        <v>45338</v>
      </c>
      <c r="I230" s="11" t="s">
        <v>326</v>
      </c>
    </row>
    <row r="231" spans="1:9" x14ac:dyDescent="0.3">
      <c r="A231" s="8">
        <f>IF(B231&lt;&gt;"",ROWS($B$6:B231),"")</f>
        <v>226</v>
      </c>
      <c r="B231" s="1" t="s">
        <v>556</v>
      </c>
      <c r="C231" s="1" t="s">
        <v>557</v>
      </c>
      <c r="D231" s="1" t="s">
        <v>308</v>
      </c>
      <c r="E231" s="21">
        <v>4059.8900000000003</v>
      </c>
      <c r="F231" s="9">
        <v>756</v>
      </c>
      <c r="G231" s="9">
        <v>13</v>
      </c>
      <c r="H231" s="10">
        <v>45597</v>
      </c>
      <c r="I231" s="11" t="s">
        <v>405</v>
      </c>
    </row>
    <row r="232" spans="1:9" x14ac:dyDescent="0.3">
      <c r="A232" s="8">
        <f>IF(B232&lt;&gt;"",ROWS($B$6:B232),"")</f>
        <v>227</v>
      </c>
      <c r="B232" s="1" t="s">
        <v>558</v>
      </c>
      <c r="C232" s="1" t="s">
        <v>559</v>
      </c>
      <c r="D232" s="1" t="s">
        <v>560</v>
      </c>
      <c r="E232" s="21">
        <v>3940.7</v>
      </c>
      <c r="F232" s="9">
        <v>611</v>
      </c>
      <c r="G232" s="9">
        <v>8</v>
      </c>
      <c r="H232" s="10">
        <v>45639</v>
      </c>
      <c r="I232" s="11" t="s">
        <v>170</v>
      </c>
    </row>
    <row r="233" spans="1:9" x14ac:dyDescent="0.3">
      <c r="A233" s="8">
        <f>IF(B233&lt;&gt;"",ROWS($B$6:B233),"")</f>
        <v>228</v>
      </c>
      <c r="B233" s="1" t="s">
        <v>561</v>
      </c>
      <c r="C233" s="1" t="s">
        <v>562</v>
      </c>
      <c r="D233" s="1" t="s">
        <v>563</v>
      </c>
      <c r="E233" s="21">
        <v>3911.2</v>
      </c>
      <c r="F233" s="9">
        <v>763</v>
      </c>
      <c r="G233" s="9">
        <v>1</v>
      </c>
      <c r="H233" s="10">
        <v>45415</v>
      </c>
      <c r="I233" s="11" t="s">
        <v>246</v>
      </c>
    </row>
    <row r="234" spans="1:9" x14ac:dyDescent="0.3">
      <c r="A234" s="8">
        <f>IF(B234&lt;&gt;"",ROWS($B$6:B234),"")</f>
        <v>229</v>
      </c>
      <c r="B234" s="1" t="s">
        <v>564</v>
      </c>
      <c r="C234" s="1" t="s">
        <v>565</v>
      </c>
      <c r="D234" s="1" t="s">
        <v>74</v>
      </c>
      <c r="E234" s="21">
        <v>3888</v>
      </c>
      <c r="F234" s="9">
        <v>576</v>
      </c>
      <c r="G234" s="9">
        <v>13</v>
      </c>
      <c r="H234" s="10">
        <v>45590</v>
      </c>
      <c r="I234" s="11" t="s">
        <v>150</v>
      </c>
    </row>
    <row r="235" spans="1:9" x14ac:dyDescent="0.3">
      <c r="A235" s="8">
        <f>IF(B235&lt;&gt;"",ROWS($B$6:B235),"")</f>
        <v>230</v>
      </c>
      <c r="B235" s="1" t="s">
        <v>566</v>
      </c>
      <c r="C235" s="1" t="s">
        <v>567</v>
      </c>
      <c r="D235" s="1" t="s">
        <v>37</v>
      </c>
      <c r="E235" s="21">
        <v>3824.4</v>
      </c>
      <c r="F235" s="9">
        <v>628</v>
      </c>
      <c r="G235" s="9">
        <v>6</v>
      </c>
      <c r="H235" s="10">
        <v>45506</v>
      </c>
      <c r="I235" s="11" t="s">
        <v>246</v>
      </c>
    </row>
    <row r="236" spans="1:9" x14ac:dyDescent="0.3">
      <c r="A236" s="8">
        <f>IF(B236&lt;&gt;"",ROWS($B$6:B236),"")</f>
        <v>231</v>
      </c>
      <c r="B236" s="1" t="s">
        <v>568</v>
      </c>
      <c r="C236" s="1" t="s">
        <v>568</v>
      </c>
      <c r="D236" s="1" t="s">
        <v>27</v>
      </c>
      <c r="E236" s="21">
        <v>3812.2300000000005</v>
      </c>
      <c r="F236" s="9">
        <v>1044</v>
      </c>
      <c r="G236" s="9">
        <v>4</v>
      </c>
      <c r="H236" s="10">
        <v>44659</v>
      </c>
      <c r="I236" s="11" t="s">
        <v>75</v>
      </c>
    </row>
    <row r="237" spans="1:9" x14ac:dyDescent="0.3">
      <c r="A237" s="8">
        <f>IF(B237&lt;&gt;"",ROWS($B$6:B237),"")</f>
        <v>232</v>
      </c>
      <c r="B237" s="1" t="s">
        <v>569</v>
      </c>
      <c r="C237" s="1" t="s">
        <v>570</v>
      </c>
      <c r="D237" s="1" t="s">
        <v>571</v>
      </c>
      <c r="E237" s="21">
        <v>3748.4399999999996</v>
      </c>
      <c r="F237" s="9">
        <v>643</v>
      </c>
      <c r="G237" s="9">
        <v>15</v>
      </c>
      <c r="H237" s="10">
        <v>45379</v>
      </c>
      <c r="I237" s="11" t="s">
        <v>170</v>
      </c>
    </row>
    <row r="238" spans="1:9" x14ac:dyDescent="0.3">
      <c r="A238" s="8">
        <f>IF(B238&lt;&gt;"",ROWS($B$6:B238),"")</f>
        <v>233</v>
      </c>
      <c r="B238" s="1" t="s">
        <v>572</v>
      </c>
      <c r="C238" s="1" t="s">
        <v>573</v>
      </c>
      <c r="D238" s="1" t="s">
        <v>308</v>
      </c>
      <c r="E238" s="21">
        <v>3739.5</v>
      </c>
      <c r="F238" s="9">
        <v>769</v>
      </c>
      <c r="G238" s="9">
        <v>6</v>
      </c>
      <c r="H238" s="10">
        <v>45422</v>
      </c>
      <c r="I238" s="11" t="s">
        <v>246</v>
      </c>
    </row>
    <row r="239" spans="1:9" x14ac:dyDescent="0.3">
      <c r="A239" s="8">
        <f>IF(B239&lt;&gt;"",ROWS($B$6:B239),"")</f>
        <v>234</v>
      </c>
      <c r="B239" s="1" t="s">
        <v>574</v>
      </c>
      <c r="C239" s="1" t="s">
        <v>575</v>
      </c>
      <c r="D239" s="1" t="s">
        <v>399</v>
      </c>
      <c r="E239" s="21">
        <v>3689.5</v>
      </c>
      <c r="F239" s="9">
        <v>1119</v>
      </c>
      <c r="G239" s="9">
        <v>2</v>
      </c>
      <c r="H239" s="10">
        <v>45317</v>
      </c>
      <c r="I239" s="11" t="s">
        <v>464</v>
      </c>
    </row>
    <row r="240" spans="1:9" x14ac:dyDescent="0.3">
      <c r="A240" s="8">
        <f>IF(B240&lt;&gt;"",ROWS($B$6:B240),"")</f>
        <v>235</v>
      </c>
      <c r="B240" s="1" t="s">
        <v>576</v>
      </c>
      <c r="C240" s="1" t="s">
        <v>577</v>
      </c>
      <c r="D240" s="1" t="s">
        <v>74</v>
      </c>
      <c r="E240" s="21">
        <v>3662.4700000000003</v>
      </c>
      <c r="F240" s="9">
        <v>540</v>
      </c>
      <c r="G240" s="9">
        <v>10</v>
      </c>
      <c r="H240" s="10">
        <v>45415</v>
      </c>
      <c r="I240" s="11" t="s">
        <v>405</v>
      </c>
    </row>
    <row r="241" spans="1:9" x14ac:dyDescent="0.3">
      <c r="A241" s="8">
        <f>IF(B241&lt;&gt;"",ROWS($B$6:B241),"")</f>
        <v>236</v>
      </c>
      <c r="B241" s="1" t="s">
        <v>578</v>
      </c>
      <c r="C241" s="1" t="s">
        <v>579</v>
      </c>
      <c r="D241" s="1" t="s">
        <v>580</v>
      </c>
      <c r="E241" s="21">
        <v>3588.33</v>
      </c>
      <c r="F241" s="9">
        <v>643</v>
      </c>
      <c r="G241" s="9">
        <v>12</v>
      </c>
      <c r="H241" s="10">
        <v>45379</v>
      </c>
      <c r="I241" s="11" t="s">
        <v>170</v>
      </c>
    </row>
    <row r="242" spans="1:9" x14ac:dyDescent="0.3">
      <c r="A242" s="8">
        <f>IF(B242&lt;&gt;"",ROWS($B$6:B242),"")</f>
        <v>237</v>
      </c>
      <c r="B242" s="1" t="s">
        <v>581</v>
      </c>
      <c r="C242" s="1" t="s">
        <v>582</v>
      </c>
      <c r="D242" s="1" t="s">
        <v>399</v>
      </c>
      <c r="E242" s="21">
        <v>3577.5</v>
      </c>
      <c r="F242" s="9">
        <v>874</v>
      </c>
      <c r="G242" s="9">
        <v>5</v>
      </c>
      <c r="H242" s="10">
        <v>45282</v>
      </c>
      <c r="I242" s="11" t="s">
        <v>170</v>
      </c>
    </row>
    <row r="243" spans="1:9" x14ac:dyDescent="0.3">
      <c r="A243" s="8">
        <f>IF(B243&lt;&gt;"",ROWS($B$6:B243),"")</f>
        <v>238</v>
      </c>
      <c r="B243" s="1" t="s">
        <v>583</v>
      </c>
      <c r="C243" s="1" t="s">
        <v>584</v>
      </c>
      <c r="D243" s="1" t="s">
        <v>585</v>
      </c>
      <c r="E243" s="21">
        <v>3549.7</v>
      </c>
      <c r="F243" s="9">
        <v>510</v>
      </c>
      <c r="G243" s="9">
        <v>9</v>
      </c>
      <c r="H243" s="10">
        <v>45379</v>
      </c>
      <c r="I243" s="11" t="s">
        <v>170</v>
      </c>
    </row>
    <row r="244" spans="1:9" x14ac:dyDescent="0.3">
      <c r="A244" s="8">
        <f>IF(B244&lt;&gt;"",ROWS($B$6:B244),"")</f>
        <v>239</v>
      </c>
      <c r="B244" s="1" t="s">
        <v>586</v>
      </c>
      <c r="C244" s="1" t="s">
        <v>587</v>
      </c>
      <c r="D244" s="1" t="s">
        <v>588</v>
      </c>
      <c r="E244" s="21">
        <v>3476.45</v>
      </c>
      <c r="F244" s="9">
        <v>553</v>
      </c>
      <c r="G244" s="9">
        <v>12</v>
      </c>
      <c r="H244" s="10">
        <v>45576</v>
      </c>
      <c r="I244" s="11" t="s">
        <v>222</v>
      </c>
    </row>
    <row r="245" spans="1:9" x14ac:dyDescent="0.3">
      <c r="A245" s="8">
        <f>IF(B245&lt;&gt;"",ROWS($B$6:B245),"")</f>
        <v>240</v>
      </c>
      <c r="B245" s="1" t="s">
        <v>589</v>
      </c>
      <c r="C245" s="1" t="s">
        <v>589</v>
      </c>
      <c r="D245" s="1" t="s">
        <v>27</v>
      </c>
      <c r="E245" s="21">
        <v>3426</v>
      </c>
      <c r="F245" s="9">
        <v>587</v>
      </c>
      <c r="G245" s="9">
        <v>3</v>
      </c>
      <c r="H245" s="10">
        <v>45338</v>
      </c>
      <c r="I245" s="11" t="s">
        <v>590</v>
      </c>
    </row>
    <row r="246" spans="1:9" x14ac:dyDescent="0.3">
      <c r="A246" s="8">
        <f>IF(B246&lt;&gt;"",ROWS($B$6:B246),"")</f>
        <v>241</v>
      </c>
      <c r="B246" s="1" t="s">
        <v>591</v>
      </c>
      <c r="C246" s="1" t="s">
        <v>592</v>
      </c>
      <c r="D246" s="1" t="s">
        <v>37</v>
      </c>
      <c r="E246" s="21">
        <v>3373</v>
      </c>
      <c r="F246" s="9">
        <v>262</v>
      </c>
      <c r="G246" s="9">
        <v>2</v>
      </c>
      <c r="H246" s="10" t="s">
        <v>593</v>
      </c>
      <c r="I246" s="11" t="s">
        <v>170</v>
      </c>
    </row>
    <row r="247" spans="1:9" x14ac:dyDescent="0.3">
      <c r="A247" s="8">
        <f>IF(B247&lt;&gt;"",ROWS($B$6:B247),"")</f>
        <v>242</v>
      </c>
      <c r="B247" s="1" t="s">
        <v>594</v>
      </c>
      <c r="C247" s="1" t="s">
        <v>595</v>
      </c>
      <c r="D247" s="1" t="s">
        <v>37</v>
      </c>
      <c r="E247" s="21">
        <v>3349.99</v>
      </c>
      <c r="F247" s="9">
        <v>710</v>
      </c>
      <c r="G247" s="9">
        <v>2</v>
      </c>
      <c r="H247" s="10">
        <v>45401</v>
      </c>
      <c r="I247" s="11" t="s">
        <v>38</v>
      </c>
    </row>
    <row r="248" spans="1:9" x14ac:dyDescent="0.3">
      <c r="A248" s="8">
        <f>IF(B248&lt;&gt;"",ROWS($B$6:B248),"")</f>
        <v>243</v>
      </c>
      <c r="B248" s="1" t="s">
        <v>596</v>
      </c>
      <c r="C248" s="1" t="s">
        <v>597</v>
      </c>
      <c r="D248" s="1" t="s">
        <v>598</v>
      </c>
      <c r="E248" s="21">
        <v>3344</v>
      </c>
      <c r="F248" s="9">
        <v>811</v>
      </c>
      <c r="G248" s="9">
        <v>1</v>
      </c>
      <c r="H248" s="10">
        <v>45214</v>
      </c>
      <c r="I248" s="11" t="s">
        <v>510</v>
      </c>
    </row>
    <row r="249" spans="1:9" x14ac:dyDescent="0.3">
      <c r="A249" s="8">
        <f>IF(B249&lt;&gt;"",ROWS($B$6:B249),"")</f>
        <v>244</v>
      </c>
      <c r="B249" s="1" t="s">
        <v>599</v>
      </c>
      <c r="C249" s="1" t="s">
        <v>600</v>
      </c>
      <c r="D249" s="1" t="s">
        <v>601</v>
      </c>
      <c r="E249" s="21">
        <v>3292.46</v>
      </c>
      <c r="F249" s="9">
        <v>591</v>
      </c>
      <c r="G249" s="9">
        <v>6</v>
      </c>
      <c r="H249" s="10">
        <v>45345</v>
      </c>
      <c r="I249" s="11" t="s">
        <v>246</v>
      </c>
    </row>
    <row r="250" spans="1:9" x14ac:dyDescent="0.3">
      <c r="A250" s="8">
        <f>IF(B250&lt;&gt;"",ROWS($B$6:B250),"")</f>
        <v>245</v>
      </c>
      <c r="B250" s="1" t="s">
        <v>602</v>
      </c>
      <c r="C250" s="1" t="s">
        <v>602</v>
      </c>
      <c r="D250" s="1" t="s">
        <v>167</v>
      </c>
      <c r="E250" s="21">
        <v>3291.6800000000003</v>
      </c>
      <c r="F250" s="9">
        <v>630</v>
      </c>
      <c r="G250" s="9">
        <v>8</v>
      </c>
      <c r="H250" s="10">
        <v>45548</v>
      </c>
      <c r="I250" s="11" t="s">
        <v>222</v>
      </c>
    </row>
    <row r="251" spans="1:9" x14ac:dyDescent="0.3">
      <c r="A251" s="8">
        <f>IF(B251&lt;&gt;"",ROWS($B$6:B251),"")</f>
        <v>246</v>
      </c>
      <c r="B251" s="1" t="s">
        <v>603</v>
      </c>
      <c r="C251" s="1" t="s">
        <v>603</v>
      </c>
      <c r="D251" s="1" t="s">
        <v>604</v>
      </c>
      <c r="E251" s="21">
        <v>3196</v>
      </c>
      <c r="F251" s="9">
        <v>612</v>
      </c>
      <c r="G251" s="9">
        <v>2</v>
      </c>
      <c r="H251" s="10">
        <v>45259</v>
      </c>
      <c r="I251" s="11" t="s">
        <v>605</v>
      </c>
    </row>
    <row r="252" spans="1:9" x14ac:dyDescent="0.3">
      <c r="A252" s="8">
        <f>IF(B252&lt;&gt;"",ROWS($B$6:B252),"")</f>
        <v>247</v>
      </c>
      <c r="B252" s="1" t="s">
        <v>606</v>
      </c>
      <c r="C252" s="1" t="s">
        <v>607</v>
      </c>
      <c r="D252" s="1" t="s">
        <v>608</v>
      </c>
      <c r="E252" s="21">
        <v>3193.9</v>
      </c>
      <c r="F252" s="9">
        <v>530</v>
      </c>
      <c r="G252" s="9">
        <v>7</v>
      </c>
      <c r="H252" s="10">
        <v>45345</v>
      </c>
      <c r="I252" s="11" t="s">
        <v>435</v>
      </c>
    </row>
    <row r="253" spans="1:9" x14ac:dyDescent="0.3">
      <c r="A253" s="8">
        <f>IF(B253&lt;&gt;"",ROWS($B$6:B253),"")</f>
        <v>248</v>
      </c>
      <c r="B253" s="1" t="s">
        <v>609</v>
      </c>
      <c r="C253" s="1" t="s">
        <v>609</v>
      </c>
      <c r="D253" s="1" t="s">
        <v>27</v>
      </c>
      <c r="E253" s="21">
        <v>3176.9</v>
      </c>
      <c r="F253" s="9">
        <v>802</v>
      </c>
      <c r="G253" s="9">
        <v>4</v>
      </c>
      <c r="H253" s="10">
        <v>45387</v>
      </c>
      <c r="I253" s="11" t="s">
        <v>610</v>
      </c>
    </row>
    <row r="254" spans="1:9" x14ac:dyDescent="0.3">
      <c r="A254" s="8">
        <f>IF(B254&lt;&gt;"",ROWS($B$6:B254),"")</f>
        <v>249</v>
      </c>
      <c r="B254" s="1" t="s">
        <v>611</v>
      </c>
      <c r="C254" s="1" t="s">
        <v>612</v>
      </c>
      <c r="D254" s="1" t="s">
        <v>167</v>
      </c>
      <c r="E254" s="21">
        <v>3144</v>
      </c>
      <c r="F254" s="9">
        <v>641</v>
      </c>
      <c r="G254" s="9">
        <v>1</v>
      </c>
      <c r="H254" s="10">
        <v>45176</v>
      </c>
      <c r="I254" s="11" t="s">
        <v>246</v>
      </c>
    </row>
    <row r="255" spans="1:9" x14ac:dyDescent="0.3">
      <c r="A255" s="8">
        <f>IF(B255&lt;&gt;"",ROWS($B$6:B255),"")</f>
        <v>250</v>
      </c>
      <c r="B255" s="1" t="s">
        <v>613</v>
      </c>
      <c r="C255" s="1" t="s">
        <v>613</v>
      </c>
      <c r="D255" s="1" t="s">
        <v>614</v>
      </c>
      <c r="E255" s="21">
        <v>3142.4000000000005</v>
      </c>
      <c r="F255" s="9">
        <v>582</v>
      </c>
      <c r="G255" s="9">
        <v>8</v>
      </c>
      <c r="H255" s="10">
        <v>45379</v>
      </c>
      <c r="I255" s="11" t="s">
        <v>170</v>
      </c>
    </row>
    <row r="256" spans="1:9" x14ac:dyDescent="0.3">
      <c r="A256" s="8">
        <f>IF(B256&lt;&gt;"",ROWS($B$6:B256),"")</f>
        <v>251</v>
      </c>
      <c r="B256" s="1" t="s">
        <v>615</v>
      </c>
      <c r="C256" s="1" t="s">
        <v>616</v>
      </c>
      <c r="D256" s="1" t="s">
        <v>167</v>
      </c>
      <c r="E256" s="21">
        <v>3107</v>
      </c>
      <c r="F256" s="9">
        <v>639</v>
      </c>
      <c r="G256" s="9">
        <v>1</v>
      </c>
      <c r="H256" s="10">
        <v>45371</v>
      </c>
      <c r="I256" s="11" t="s">
        <v>510</v>
      </c>
    </row>
    <row r="257" spans="1:9" x14ac:dyDescent="0.3">
      <c r="A257" s="8">
        <f>IF(B257&lt;&gt;"",ROWS($B$6:B257),"")</f>
        <v>252</v>
      </c>
      <c r="B257" s="1" t="s">
        <v>617</v>
      </c>
      <c r="C257" s="1" t="s">
        <v>618</v>
      </c>
      <c r="D257" s="1" t="s">
        <v>37</v>
      </c>
      <c r="E257" s="21">
        <v>3053</v>
      </c>
      <c r="F257" s="9">
        <v>472</v>
      </c>
      <c r="G257" s="9">
        <v>12</v>
      </c>
      <c r="H257" s="10">
        <v>45618</v>
      </c>
      <c r="I257" s="11" t="s">
        <v>150</v>
      </c>
    </row>
    <row r="258" spans="1:9" x14ac:dyDescent="0.3">
      <c r="A258" s="8">
        <f>IF(B258&lt;&gt;"",ROWS($B$6:B258),"")</f>
        <v>253</v>
      </c>
      <c r="B258" s="1" t="s">
        <v>619</v>
      </c>
      <c r="C258" s="1" t="s">
        <v>620</v>
      </c>
      <c r="D258" s="1" t="s">
        <v>167</v>
      </c>
      <c r="E258" s="21">
        <v>2982.1</v>
      </c>
      <c r="F258" s="9">
        <v>510</v>
      </c>
      <c r="G258" s="9">
        <v>10</v>
      </c>
      <c r="H258" s="10">
        <v>45379</v>
      </c>
      <c r="I258" s="11" t="s">
        <v>170</v>
      </c>
    </row>
    <row r="259" spans="1:9" x14ac:dyDescent="0.3">
      <c r="A259" s="8">
        <f>IF(B259&lt;&gt;"",ROWS($B$6:B259),"")</f>
        <v>254</v>
      </c>
      <c r="B259" s="1" t="s">
        <v>621</v>
      </c>
      <c r="C259" s="1" t="s">
        <v>622</v>
      </c>
      <c r="D259" s="1" t="s">
        <v>167</v>
      </c>
      <c r="E259" s="21">
        <v>2883.5</v>
      </c>
      <c r="F259" s="9">
        <v>484</v>
      </c>
      <c r="G259" s="9">
        <v>6</v>
      </c>
      <c r="H259" s="10">
        <v>45632</v>
      </c>
      <c r="I259" s="11" t="s">
        <v>246</v>
      </c>
    </row>
    <row r="260" spans="1:9" x14ac:dyDescent="0.3">
      <c r="A260" s="8">
        <f>IF(B260&lt;&gt;"",ROWS($B$6:B260),"")</f>
        <v>255</v>
      </c>
      <c r="B260" s="1" t="s">
        <v>623</v>
      </c>
      <c r="C260" s="1" t="s">
        <v>624</v>
      </c>
      <c r="D260" s="1" t="s">
        <v>625</v>
      </c>
      <c r="E260" s="21">
        <v>2753</v>
      </c>
      <c r="F260" s="9">
        <v>847</v>
      </c>
      <c r="G260" s="9">
        <v>1</v>
      </c>
      <c r="H260" s="10">
        <v>45564</v>
      </c>
      <c r="I260" s="11" t="s">
        <v>510</v>
      </c>
    </row>
    <row r="261" spans="1:9" x14ac:dyDescent="0.3">
      <c r="A261" s="8">
        <f>IF(B261&lt;&gt;"",ROWS($B$6:B261),"")</f>
        <v>256</v>
      </c>
      <c r="B261" s="1" t="s">
        <v>626</v>
      </c>
      <c r="C261" s="1" t="s">
        <v>627</v>
      </c>
      <c r="D261" s="1" t="s">
        <v>628</v>
      </c>
      <c r="E261" s="21">
        <v>2730.7</v>
      </c>
      <c r="F261" s="9">
        <v>610</v>
      </c>
      <c r="G261" s="9">
        <v>6</v>
      </c>
      <c r="H261" s="10">
        <v>45429</v>
      </c>
      <c r="I261" s="11" t="s">
        <v>246</v>
      </c>
    </row>
    <row r="262" spans="1:9" x14ac:dyDescent="0.3">
      <c r="A262" s="8">
        <f>IF(B262&lt;&gt;"",ROWS($B$6:B262),"")</f>
        <v>257</v>
      </c>
      <c r="B262" s="1" t="s">
        <v>629</v>
      </c>
      <c r="C262" s="1" t="s">
        <v>629</v>
      </c>
      <c r="D262" s="1" t="s">
        <v>27</v>
      </c>
      <c r="E262" s="21">
        <v>2672.99</v>
      </c>
      <c r="F262" s="9">
        <v>609</v>
      </c>
      <c r="G262" s="9">
        <v>2</v>
      </c>
      <c r="H262" s="10">
        <v>44974</v>
      </c>
      <c r="I262" s="11" t="s">
        <v>75</v>
      </c>
    </row>
    <row r="263" spans="1:9" x14ac:dyDescent="0.3">
      <c r="A263" s="8">
        <f>IF(B263&lt;&gt;"",ROWS($B$6:B263),"")</f>
        <v>258</v>
      </c>
      <c r="B263" s="1" t="s">
        <v>630</v>
      </c>
      <c r="C263" s="1" t="s">
        <v>630</v>
      </c>
      <c r="D263" s="1" t="s">
        <v>27</v>
      </c>
      <c r="E263" s="21">
        <v>2648.88</v>
      </c>
      <c r="F263" s="9">
        <v>669</v>
      </c>
      <c r="G263" s="9">
        <v>2</v>
      </c>
      <c r="H263" s="10">
        <v>44834</v>
      </c>
      <c r="I263" s="11" t="s">
        <v>170</v>
      </c>
    </row>
    <row r="264" spans="1:9" x14ac:dyDescent="0.3">
      <c r="A264" s="8">
        <f>IF(B264&lt;&gt;"",ROWS($B$6:B264),"")</f>
        <v>259</v>
      </c>
      <c r="B264" s="1" t="s">
        <v>631</v>
      </c>
      <c r="C264" s="1" t="s">
        <v>632</v>
      </c>
      <c r="D264" s="1" t="s">
        <v>74</v>
      </c>
      <c r="E264" s="21">
        <v>2619.8000000000002</v>
      </c>
      <c r="F264" s="9">
        <v>455</v>
      </c>
      <c r="G264" s="9">
        <v>6</v>
      </c>
      <c r="H264" s="10">
        <v>45379</v>
      </c>
      <c r="I264" s="11" t="s">
        <v>170</v>
      </c>
    </row>
    <row r="265" spans="1:9" x14ac:dyDescent="0.3">
      <c r="A265" s="8">
        <f>IF(B265&lt;&gt;"",ROWS($B$6:B265),"")</f>
        <v>260</v>
      </c>
      <c r="B265" s="1" t="s">
        <v>633</v>
      </c>
      <c r="C265" s="1" t="s">
        <v>634</v>
      </c>
      <c r="D265" s="1" t="s">
        <v>635</v>
      </c>
      <c r="E265" s="21">
        <v>2524</v>
      </c>
      <c r="F265" s="9">
        <v>681</v>
      </c>
      <c r="G265" s="9">
        <v>1</v>
      </c>
      <c r="H265" s="10">
        <v>45619</v>
      </c>
      <c r="I265" s="11" t="s">
        <v>533</v>
      </c>
    </row>
    <row r="266" spans="1:9" x14ac:dyDescent="0.3">
      <c r="A266" s="8">
        <f>IF(B266&lt;&gt;"",ROWS($B$6:B266),"")</f>
        <v>261</v>
      </c>
      <c r="B266" s="1" t="s">
        <v>636</v>
      </c>
      <c r="C266" s="1" t="s">
        <v>637</v>
      </c>
      <c r="D266" s="1" t="s">
        <v>55</v>
      </c>
      <c r="E266" s="21">
        <v>2496.42</v>
      </c>
      <c r="F266" s="9">
        <v>334</v>
      </c>
      <c r="G266" s="9">
        <v>1</v>
      </c>
      <c r="H266" s="10">
        <v>45128</v>
      </c>
      <c r="I266" s="11" t="s">
        <v>38</v>
      </c>
    </row>
    <row r="267" spans="1:9" x14ac:dyDescent="0.3">
      <c r="A267" s="8">
        <f>IF(B267&lt;&gt;"",ROWS($B$6:B267),"")</f>
        <v>262</v>
      </c>
      <c r="B267" s="1" t="s">
        <v>638</v>
      </c>
      <c r="C267" s="1" t="s">
        <v>639</v>
      </c>
      <c r="D267" s="1" t="s">
        <v>37</v>
      </c>
      <c r="E267" s="21">
        <v>2457</v>
      </c>
      <c r="F267" s="9">
        <v>484</v>
      </c>
      <c r="G267" s="9">
        <v>4</v>
      </c>
      <c r="H267" s="10">
        <v>45226</v>
      </c>
      <c r="I267" s="11" t="s">
        <v>38</v>
      </c>
    </row>
    <row r="268" spans="1:9" x14ac:dyDescent="0.3">
      <c r="A268" s="8">
        <f>IF(B268&lt;&gt;"",ROWS($B$6:B268),"")</f>
        <v>263</v>
      </c>
      <c r="B268" s="1" t="s">
        <v>640</v>
      </c>
      <c r="C268" s="1" t="s">
        <v>641</v>
      </c>
      <c r="D268" s="1" t="s">
        <v>167</v>
      </c>
      <c r="E268" s="21">
        <v>2456</v>
      </c>
      <c r="F268" s="9">
        <v>380</v>
      </c>
      <c r="G268" s="9">
        <v>6</v>
      </c>
      <c r="H268" s="10">
        <v>44966</v>
      </c>
      <c r="I268" s="11" t="s">
        <v>326</v>
      </c>
    </row>
    <row r="269" spans="1:9" x14ac:dyDescent="0.3">
      <c r="A269" s="8">
        <f>IF(B269&lt;&gt;"",ROWS($B$6:B269),"")</f>
        <v>264</v>
      </c>
      <c r="B269" s="1" t="s">
        <v>642</v>
      </c>
      <c r="C269" s="1" t="s">
        <v>643</v>
      </c>
      <c r="D269" s="1" t="s">
        <v>644</v>
      </c>
      <c r="E269" s="21">
        <v>2452.1</v>
      </c>
      <c r="F269" s="9">
        <v>516</v>
      </c>
      <c r="G269" s="9">
        <v>3</v>
      </c>
      <c r="H269" s="10">
        <v>45275</v>
      </c>
      <c r="I269" s="11" t="s">
        <v>590</v>
      </c>
    </row>
    <row r="270" spans="1:9" x14ac:dyDescent="0.3">
      <c r="A270" s="8">
        <f>IF(B270&lt;&gt;"",ROWS($B$6:B270),"")</f>
        <v>265</v>
      </c>
      <c r="B270" s="1" t="s">
        <v>645</v>
      </c>
      <c r="C270" s="1" t="s">
        <v>646</v>
      </c>
      <c r="D270" s="1" t="s">
        <v>167</v>
      </c>
      <c r="E270" s="21">
        <v>2428.58</v>
      </c>
      <c r="F270" s="9">
        <v>439</v>
      </c>
      <c r="G270" s="9">
        <v>10</v>
      </c>
      <c r="H270" s="10">
        <v>45457</v>
      </c>
      <c r="I270" s="11" t="s">
        <v>464</v>
      </c>
    </row>
    <row r="271" spans="1:9" x14ac:dyDescent="0.3">
      <c r="A271" s="8">
        <f>IF(B271&lt;&gt;"",ROWS($B$6:B271),"")</f>
        <v>266</v>
      </c>
      <c r="B271" s="1" t="s">
        <v>647</v>
      </c>
      <c r="C271" s="1" t="s">
        <v>648</v>
      </c>
      <c r="D271" s="1" t="s">
        <v>649</v>
      </c>
      <c r="E271" s="21">
        <v>2351.5</v>
      </c>
      <c r="F271" s="9">
        <v>593</v>
      </c>
      <c r="G271" s="9">
        <v>1</v>
      </c>
      <c r="H271" s="10">
        <v>44707</v>
      </c>
      <c r="I271" s="11" t="s">
        <v>533</v>
      </c>
    </row>
    <row r="272" spans="1:9" x14ac:dyDescent="0.3">
      <c r="A272" s="8">
        <f>IF(B272&lt;&gt;"",ROWS($B$6:B272),"")</f>
        <v>267</v>
      </c>
      <c r="B272" s="1" t="s">
        <v>650</v>
      </c>
      <c r="C272" s="1" t="s">
        <v>651</v>
      </c>
      <c r="D272" s="1" t="s">
        <v>652</v>
      </c>
      <c r="E272" s="21">
        <v>2298.4</v>
      </c>
      <c r="F272" s="9">
        <v>328</v>
      </c>
      <c r="G272" s="9">
        <v>3</v>
      </c>
      <c r="H272" s="10">
        <v>45219</v>
      </c>
      <c r="I272" s="11" t="s">
        <v>318</v>
      </c>
    </row>
    <row r="273" spans="1:9" x14ac:dyDescent="0.3">
      <c r="A273" s="8">
        <f>IF(B273&lt;&gt;"",ROWS($B$6:B273),"")</f>
        <v>268</v>
      </c>
      <c r="B273" s="1" t="s">
        <v>653</v>
      </c>
      <c r="C273" s="1" t="s">
        <v>654</v>
      </c>
      <c r="D273" s="1" t="s">
        <v>37</v>
      </c>
      <c r="E273" s="21">
        <v>2283</v>
      </c>
      <c r="F273" s="9">
        <v>354</v>
      </c>
      <c r="G273" s="9">
        <v>1</v>
      </c>
      <c r="H273" s="10">
        <v>42713</v>
      </c>
      <c r="I273" s="11" t="s">
        <v>99</v>
      </c>
    </row>
    <row r="274" spans="1:9" x14ac:dyDescent="0.3">
      <c r="A274" s="8">
        <f>IF(B274&lt;&gt;"",ROWS($B$6:B274),"")</f>
        <v>269</v>
      </c>
      <c r="B274" s="1" t="s">
        <v>655</v>
      </c>
      <c r="C274" s="1" t="s">
        <v>656</v>
      </c>
      <c r="D274" s="1" t="s">
        <v>167</v>
      </c>
      <c r="E274" s="21">
        <v>2234</v>
      </c>
      <c r="F274" s="9">
        <v>592</v>
      </c>
      <c r="G274" s="9">
        <v>2</v>
      </c>
      <c r="H274" s="10">
        <v>45233</v>
      </c>
      <c r="I274" s="11" t="s">
        <v>464</v>
      </c>
    </row>
    <row r="275" spans="1:9" x14ac:dyDescent="0.3">
      <c r="A275" s="8">
        <f>IF(B275&lt;&gt;"",ROWS($B$6:B275),"")</f>
        <v>270</v>
      </c>
      <c r="B275" s="1" t="s">
        <v>657</v>
      </c>
      <c r="C275" s="1" t="s">
        <v>658</v>
      </c>
      <c r="D275" s="1" t="s">
        <v>41</v>
      </c>
      <c r="E275" s="21">
        <v>2195.3900000000003</v>
      </c>
      <c r="F275" s="9">
        <v>561</v>
      </c>
      <c r="G275" s="9">
        <v>4</v>
      </c>
      <c r="H275" s="10">
        <v>45226</v>
      </c>
      <c r="I275" s="11" t="s">
        <v>56</v>
      </c>
    </row>
    <row r="276" spans="1:9" x14ac:dyDescent="0.3">
      <c r="A276" s="8">
        <f>IF(B276&lt;&gt;"",ROWS($B$6:B276),"")</f>
        <v>271</v>
      </c>
      <c r="B276" s="1" t="s">
        <v>659</v>
      </c>
      <c r="C276" s="1" t="s">
        <v>660</v>
      </c>
      <c r="D276" s="1" t="s">
        <v>399</v>
      </c>
      <c r="E276" s="21">
        <v>2192.37</v>
      </c>
      <c r="F276" s="9">
        <v>510</v>
      </c>
      <c r="G276" s="9">
        <v>5</v>
      </c>
      <c r="H276" s="10">
        <v>45289</v>
      </c>
      <c r="I276" s="11" t="s">
        <v>464</v>
      </c>
    </row>
    <row r="277" spans="1:9" x14ac:dyDescent="0.3">
      <c r="A277" s="8">
        <f>IF(B277&lt;&gt;"",ROWS($B$6:B277),"")</f>
        <v>272</v>
      </c>
      <c r="B277" s="1" t="s">
        <v>661</v>
      </c>
      <c r="C277" s="1" t="s">
        <v>662</v>
      </c>
      <c r="D277" s="1" t="s">
        <v>663</v>
      </c>
      <c r="E277" s="21">
        <v>2129</v>
      </c>
      <c r="F277" s="9">
        <v>522</v>
      </c>
      <c r="G277" s="9">
        <v>1</v>
      </c>
      <c r="H277" s="10">
        <v>42988</v>
      </c>
      <c r="I277" s="11" t="s">
        <v>510</v>
      </c>
    </row>
    <row r="278" spans="1:9" x14ac:dyDescent="0.3">
      <c r="A278" s="8">
        <f>IF(B278&lt;&gt;"",ROWS($B$6:B278),"")</f>
        <v>273</v>
      </c>
      <c r="B278" s="1" t="s">
        <v>664</v>
      </c>
      <c r="C278" s="1" t="s">
        <v>665</v>
      </c>
      <c r="D278" s="1" t="s">
        <v>74</v>
      </c>
      <c r="E278" s="21">
        <v>2124</v>
      </c>
      <c r="F278" s="9">
        <v>422</v>
      </c>
      <c r="G278" s="9">
        <v>4</v>
      </c>
      <c r="H278" s="10">
        <v>45268</v>
      </c>
      <c r="I278" s="11" t="s">
        <v>150</v>
      </c>
    </row>
    <row r="279" spans="1:9" x14ac:dyDescent="0.3">
      <c r="A279" s="8">
        <f>IF(B279&lt;&gt;"",ROWS($B$6:B279),"")</f>
        <v>274</v>
      </c>
      <c r="B279" s="1" t="s">
        <v>666</v>
      </c>
      <c r="C279" s="1" t="s">
        <v>667</v>
      </c>
      <c r="D279" s="1" t="s">
        <v>281</v>
      </c>
      <c r="E279" s="21">
        <v>2094.69</v>
      </c>
      <c r="F279" s="9">
        <v>631</v>
      </c>
      <c r="G279" s="9">
        <v>3</v>
      </c>
      <c r="H279" s="10">
        <v>44855</v>
      </c>
      <c r="I279" s="11" t="s">
        <v>75</v>
      </c>
    </row>
    <row r="280" spans="1:9" x14ac:dyDescent="0.3">
      <c r="A280" s="8">
        <f>IF(B280&lt;&gt;"",ROWS($B$6:B280),"")</f>
        <v>275</v>
      </c>
      <c r="B280" s="1" t="s">
        <v>668</v>
      </c>
      <c r="C280" s="1" t="s">
        <v>669</v>
      </c>
      <c r="D280" s="1" t="s">
        <v>308</v>
      </c>
      <c r="E280" s="21">
        <v>2022</v>
      </c>
      <c r="F280" s="9">
        <v>594</v>
      </c>
      <c r="G280" s="9">
        <v>1</v>
      </c>
      <c r="H280" s="10">
        <v>45588</v>
      </c>
      <c r="I280" s="11" t="s">
        <v>533</v>
      </c>
    </row>
    <row r="281" spans="1:9" x14ac:dyDescent="0.3">
      <c r="A281" s="8">
        <f>IF(B281&lt;&gt;"",ROWS($B$6:B281),"")</f>
        <v>276</v>
      </c>
      <c r="B281" s="1" t="s">
        <v>670</v>
      </c>
      <c r="C281" s="1" t="s">
        <v>671</v>
      </c>
      <c r="D281" s="1" t="s">
        <v>37</v>
      </c>
      <c r="E281" s="21">
        <v>2017</v>
      </c>
      <c r="F281" s="9">
        <v>302</v>
      </c>
      <c r="G281" s="9">
        <v>11</v>
      </c>
      <c r="H281" s="10">
        <v>45583</v>
      </c>
      <c r="I281" s="11" t="s">
        <v>150</v>
      </c>
    </row>
    <row r="282" spans="1:9" x14ac:dyDescent="0.3">
      <c r="A282" s="8">
        <f>IF(B282&lt;&gt;"",ROWS($B$6:B282),"")</f>
        <v>277</v>
      </c>
      <c r="B282" s="1" t="s">
        <v>672</v>
      </c>
      <c r="C282" s="1" t="s">
        <v>673</v>
      </c>
      <c r="D282" s="1" t="s">
        <v>674</v>
      </c>
      <c r="E282" s="21">
        <v>2000</v>
      </c>
      <c r="F282" s="9">
        <v>277</v>
      </c>
      <c r="G282" s="9">
        <v>1</v>
      </c>
      <c r="H282" s="10">
        <v>43896</v>
      </c>
      <c r="I282" s="11" t="s">
        <v>533</v>
      </c>
    </row>
    <row r="283" spans="1:9" x14ac:dyDescent="0.3">
      <c r="A283" s="8">
        <f>IF(B283&lt;&gt;"",ROWS($B$6:B283),"")</f>
        <v>278</v>
      </c>
      <c r="B283" s="1" t="s">
        <v>675</v>
      </c>
      <c r="C283" s="1" t="s">
        <v>676</v>
      </c>
      <c r="D283" s="1" t="s">
        <v>167</v>
      </c>
      <c r="E283" s="21">
        <v>1990.5</v>
      </c>
      <c r="F283" s="9">
        <v>553</v>
      </c>
      <c r="G283" s="9">
        <v>4</v>
      </c>
      <c r="H283" s="10">
        <v>45352</v>
      </c>
      <c r="I283" s="11" t="s">
        <v>464</v>
      </c>
    </row>
    <row r="284" spans="1:9" x14ac:dyDescent="0.3">
      <c r="A284" s="8">
        <f>IF(B284&lt;&gt;"",ROWS($B$6:B284),"")</f>
        <v>279</v>
      </c>
      <c r="B284" s="1" t="s">
        <v>677</v>
      </c>
      <c r="C284" s="1" t="s">
        <v>678</v>
      </c>
      <c r="D284" s="1" t="s">
        <v>167</v>
      </c>
      <c r="E284" s="21">
        <v>1952</v>
      </c>
      <c r="F284" s="9">
        <v>366</v>
      </c>
      <c r="G284" s="9">
        <v>4</v>
      </c>
      <c r="H284" s="10">
        <v>45576</v>
      </c>
      <c r="I284" s="11" t="s">
        <v>326</v>
      </c>
    </row>
    <row r="285" spans="1:9" x14ac:dyDescent="0.3">
      <c r="A285" s="8">
        <f>IF(B285&lt;&gt;"",ROWS($B$6:B285),"")</f>
        <v>280</v>
      </c>
      <c r="B285" s="1" t="s">
        <v>679</v>
      </c>
      <c r="C285" s="1" t="s">
        <v>680</v>
      </c>
      <c r="D285" s="1" t="s">
        <v>308</v>
      </c>
      <c r="E285" s="21">
        <v>1949.5</v>
      </c>
      <c r="F285" s="9">
        <v>446</v>
      </c>
      <c r="G285" s="9">
        <v>1</v>
      </c>
      <c r="H285" s="10">
        <v>44112</v>
      </c>
      <c r="I285" s="11" t="s">
        <v>533</v>
      </c>
    </row>
    <row r="286" spans="1:9" x14ac:dyDescent="0.3">
      <c r="A286" s="8">
        <f>IF(B286&lt;&gt;"",ROWS($B$6:B286),"")</f>
        <v>281</v>
      </c>
      <c r="B286" s="1" t="s">
        <v>681</v>
      </c>
      <c r="C286" s="1" t="s">
        <v>682</v>
      </c>
      <c r="D286" s="1" t="s">
        <v>281</v>
      </c>
      <c r="E286" s="21">
        <v>1863</v>
      </c>
      <c r="F286" s="9">
        <v>207</v>
      </c>
      <c r="G286" s="9">
        <v>1</v>
      </c>
      <c r="H286" s="10">
        <v>44414</v>
      </c>
      <c r="I286" s="11" t="s">
        <v>389</v>
      </c>
    </row>
    <row r="287" spans="1:9" x14ac:dyDescent="0.3">
      <c r="A287" s="8">
        <f>IF(B287&lt;&gt;"",ROWS($B$6:B287),"")</f>
        <v>282</v>
      </c>
      <c r="B287" s="1" t="s">
        <v>683</v>
      </c>
      <c r="C287" s="1" t="s">
        <v>684</v>
      </c>
      <c r="D287" s="1" t="s">
        <v>685</v>
      </c>
      <c r="E287" s="21">
        <v>1835.3</v>
      </c>
      <c r="F287" s="9">
        <v>551</v>
      </c>
      <c r="G287" s="9">
        <v>4</v>
      </c>
      <c r="H287" s="10">
        <v>45443</v>
      </c>
      <c r="I287" s="11" t="s">
        <v>389</v>
      </c>
    </row>
    <row r="288" spans="1:9" x14ac:dyDescent="0.3">
      <c r="A288" s="8">
        <f>IF(B288&lt;&gt;"",ROWS($B$6:B288),"")</f>
        <v>283</v>
      </c>
      <c r="B288" s="1" t="s">
        <v>686</v>
      </c>
      <c r="C288" s="1" t="s">
        <v>687</v>
      </c>
      <c r="D288" s="1" t="s">
        <v>167</v>
      </c>
      <c r="E288" s="21">
        <v>1814.85</v>
      </c>
      <c r="F288" s="9">
        <v>736</v>
      </c>
      <c r="G288" s="9">
        <v>4</v>
      </c>
      <c r="H288" s="10">
        <v>45240</v>
      </c>
      <c r="I288" s="11" t="s">
        <v>75</v>
      </c>
    </row>
    <row r="289" spans="1:9" x14ac:dyDescent="0.3">
      <c r="A289" s="8">
        <f>IF(B289&lt;&gt;"",ROWS($B$6:B289),"")</f>
        <v>284</v>
      </c>
      <c r="B289" s="1" t="s">
        <v>688</v>
      </c>
      <c r="C289" s="1" t="s">
        <v>689</v>
      </c>
      <c r="D289" s="1" t="s">
        <v>167</v>
      </c>
      <c r="E289" s="21">
        <v>1813.15</v>
      </c>
      <c r="F289" s="9">
        <v>334</v>
      </c>
      <c r="G289" s="9">
        <v>5</v>
      </c>
      <c r="H289" s="10">
        <v>45576</v>
      </c>
      <c r="I289" s="11" t="s">
        <v>326</v>
      </c>
    </row>
    <row r="290" spans="1:9" x14ac:dyDescent="0.3">
      <c r="A290" s="8">
        <f>IF(B290&lt;&gt;"",ROWS($B$6:B290),"")</f>
        <v>285</v>
      </c>
      <c r="B290" s="1" t="s">
        <v>690</v>
      </c>
      <c r="C290" s="1" t="s">
        <v>691</v>
      </c>
      <c r="D290" s="1" t="s">
        <v>37</v>
      </c>
      <c r="E290" s="21">
        <v>1744</v>
      </c>
      <c r="F290" s="9">
        <v>331</v>
      </c>
      <c r="G290" s="9">
        <v>12</v>
      </c>
      <c r="H290" s="10">
        <v>45422</v>
      </c>
      <c r="I290" s="11" t="s">
        <v>264</v>
      </c>
    </row>
    <row r="291" spans="1:9" x14ac:dyDescent="0.3">
      <c r="A291" s="8">
        <f>IF(B291&lt;&gt;"",ROWS($B$6:B291),"")</f>
        <v>286</v>
      </c>
      <c r="B291" s="1" t="s">
        <v>692</v>
      </c>
      <c r="C291" s="1" t="s">
        <v>693</v>
      </c>
      <c r="D291" s="1" t="s">
        <v>694</v>
      </c>
      <c r="E291" s="21">
        <v>1741</v>
      </c>
      <c r="F291" s="9">
        <v>667</v>
      </c>
      <c r="G291" s="9">
        <v>1</v>
      </c>
      <c r="H291" s="10">
        <v>44302</v>
      </c>
      <c r="I291" s="11" t="s">
        <v>510</v>
      </c>
    </row>
    <row r="292" spans="1:9" x14ac:dyDescent="0.3">
      <c r="A292" s="8">
        <f>IF(B292&lt;&gt;"",ROWS($B$6:B292),"")</f>
        <v>287</v>
      </c>
      <c r="B292" s="1" t="s">
        <v>695</v>
      </c>
      <c r="C292" s="1" t="s">
        <v>696</v>
      </c>
      <c r="D292" s="1" t="s">
        <v>697</v>
      </c>
      <c r="E292" s="21">
        <v>1663</v>
      </c>
      <c r="F292" s="9">
        <v>306</v>
      </c>
      <c r="G292" s="9">
        <v>9</v>
      </c>
      <c r="H292" s="10">
        <v>45485</v>
      </c>
      <c r="I292" s="11" t="s">
        <v>150</v>
      </c>
    </row>
    <row r="293" spans="1:9" x14ac:dyDescent="0.3">
      <c r="A293" s="8">
        <f>IF(B293&lt;&gt;"",ROWS($B$6:B293),"")</f>
        <v>288</v>
      </c>
      <c r="B293" s="1" t="s">
        <v>698</v>
      </c>
      <c r="C293" s="1" t="s">
        <v>699</v>
      </c>
      <c r="D293" s="1" t="s">
        <v>649</v>
      </c>
      <c r="E293" s="21">
        <v>1593</v>
      </c>
      <c r="F293" s="9">
        <v>459</v>
      </c>
      <c r="G293" s="9">
        <v>1</v>
      </c>
      <c r="H293" s="10">
        <v>44080</v>
      </c>
      <c r="I293" s="11" t="s">
        <v>510</v>
      </c>
    </row>
    <row r="294" spans="1:9" x14ac:dyDescent="0.3">
      <c r="A294" s="8">
        <f>IF(B294&lt;&gt;"",ROWS($B$6:B294),"")</f>
        <v>289</v>
      </c>
      <c r="B294" s="1" t="s">
        <v>700</v>
      </c>
      <c r="C294" s="1" t="s">
        <v>701</v>
      </c>
      <c r="D294" s="1" t="s">
        <v>399</v>
      </c>
      <c r="E294" s="21">
        <v>1545</v>
      </c>
      <c r="F294" s="9">
        <v>529</v>
      </c>
      <c r="G294" s="9">
        <v>1</v>
      </c>
      <c r="H294" s="10">
        <v>45261</v>
      </c>
      <c r="I294" s="11" t="s">
        <v>405</v>
      </c>
    </row>
    <row r="295" spans="1:9" x14ac:dyDescent="0.3">
      <c r="A295" s="8">
        <f>IF(B295&lt;&gt;"",ROWS($B$6:B295),"")</f>
        <v>290</v>
      </c>
      <c r="B295" s="1" t="s">
        <v>702</v>
      </c>
      <c r="C295" s="1" t="s">
        <v>703</v>
      </c>
      <c r="D295" s="1" t="s">
        <v>308</v>
      </c>
      <c r="E295" s="21">
        <v>1535</v>
      </c>
      <c r="F295" s="9">
        <v>468</v>
      </c>
      <c r="G295" s="9">
        <v>1</v>
      </c>
      <c r="H295" s="10">
        <v>45434</v>
      </c>
      <c r="I295" s="11" t="s">
        <v>533</v>
      </c>
    </row>
    <row r="296" spans="1:9" x14ac:dyDescent="0.3">
      <c r="A296" s="8">
        <f>IF(B296&lt;&gt;"",ROWS($B$6:B296),"")</f>
        <v>291</v>
      </c>
      <c r="B296" s="1" t="s">
        <v>704</v>
      </c>
      <c r="C296" s="1" t="s">
        <v>705</v>
      </c>
      <c r="D296" s="1" t="s">
        <v>706</v>
      </c>
      <c r="E296" s="21">
        <v>1519</v>
      </c>
      <c r="F296" s="9">
        <v>414</v>
      </c>
      <c r="G296" s="9">
        <v>1</v>
      </c>
      <c r="H296" s="10">
        <v>43574</v>
      </c>
      <c r="I296" s="11" t="s">
        <v>533</v>
      </c>
    </row>
    <row r="297" spans="1:9" x14ac:dyDescent="0.3">
      <c r="A297" s="8">
        <f>IF(B297&lt;&gt;"",ROWS($B$6:B297),"")</f>
        <v>292</v>
      </c>
      <c r="B297" s="1" t="s">
        <v>707</v>
      </c>
      <c r="C297" s="1" t="s">
        <v>708</v>
      </c>
      <c r="D297" s="1" t="s">
        <v>308</v>
      </c>
      <c r="E297" s="21">
        <v>1485.26</v>
      </c>
      <c r="F297" s="9">
        <v>289</v>
      </c>
      <c r="G297" s="9">
        <v>7</v>
      </c>
      <c r="H297" s="10">
        <v>45569</v>
      </c>
      <c r="I297" s="11" t="s">
        <v>464</v>
      </c>
    </row>
    <row r="298" spans="1:9" x14ac:dyDescent="0.3">
      <c r="A298" s="8">
        <f>IF(B298&lt;&gt;"",ROWS($B$6:B298),"")</f>
        <v>293</v>
      </c>
      <c r="B298" s="1" t="s">
        <v>709</v>
      </c>
      <c r="C298" s="1" t="s">
        <v>709</v>
      </c>
      <c r="D298" s="1" t="s">
        <v>710</v>
      </c>
      <c r="E298" s="21">
        <v>1474.3</v>
      </c>
      <c r="F298" s="9">
        <v>304</v>
      </c>
      <c r="G298" s="9">
        <v>1</v>
      </c>
      <c r="H298" s="10">
        <v>45261</v>
      </c>
      <c r="I298" s="11" t="s">
        <v>246</v>
      </c>
    </row>
    <row r="299" spans="1:9" x14ac:dyDescent="0.3">
      <c r="A299" s="8">
        <f>IF(B299&lt;&gt;"",ROWS($B$6:B299),"")</f>
        <v>294</v>
      </c>
      <c r="B299" s="1" t="s">
        <v>711</v>
      </c>
      <c r="C299" s="1" t="s">
        <v>712</v>
      </c>
      <c r="D299" s="1" t="s">
        <v>167</v>
      </c>
      <c r="E299" s="21">
        <v>1466.7</v>
      </c>
      <c r="F299" s="9">
        <v>321</v>
      </c>
      <c r="G299" s="9">
        <v>2</v>
      </c>
      <c r="H299" s="10">
        <v>45450</v>
      </c>
      <c r="I299" s="11" t="s">
        <v>318</v>
      </c>
    </row>
    <row r="300" spans="1:9" x14ac:dyDescent="0.3">
      <c r="A300" s="8">
        <f>IF(B300&lt;&gt;"",ROWS($B$6:B300),"")</f>
        <v>295</v>
      </c>
      <c r="B300" s="1" t="s">
        <v>713</v>
      </c>
      <c r="C300" s="1" t="s">
        <v>714</v>
      </c>
      <c r="D300" s="1" t="s">
        <v>37</v>
      </c>
      <c r="E300" s="21">
        <v>1389.39</v>
      </c>
      <c r="F300" s="9">
        <v>423</v>
      </c>
      <c r="G300" s="9">
        <v>2</v>
      </c>
      <c r="H300" s="10">
        <v>44400</v>
      </c>
      <c r="I300" s="11" t="s">
        <v>34</v>
      </c>
    </row>
    <row r="301" spans="1:9" x14ac:dyDescent="0.3">
      <c r="A301" s="8">
        <f>IF(B301&lt;&gt;"",ROWS($B$6:B301),"")</f>
        <v>296</v>
      </c>
      <c r="B301" s="1" t="s">
        <v>715</v>
      </c>
      <c r="C301" s="1" t="s">
        <v>716</v>
      </c>
      <c r="D301" s="1" t="s">
        <v>308</v>
      </c>
      <c r="E301" s="21">
        <v>1360.48</v>
      </c>
      <c r="F301" s="9">
        <v>418</v>
      </c>
      <c r="G301" s="9">
        <v>1</v>
      </c>
      <c r="H301" s="10">
        <v>44602</v>
      </c>
      <c r="I301" s="11" t="s">
        <v>464</v>
      </c>
    </row>
    <row r="302" spans="1:9" x14ac:dyDescent="0.3">
      <c r="A302" s="8">
        <f>IF(B302&lt;&gt;"",ROWS($B$6:B302),"")</f>
        <v>297</v>
      </c>
      <c r="B302" s="1" t="s">
        <v>717</v>
      </c>
      <c r="C302" s="1" t="s">
        <v>718</v>
      </c>
      <c r="D302" s="1" t="s">
        <v>399</v>
      </c>
      <c r="E302" s="21">
        <v>1357.5</v>
      </c>
      <c r="F302" s="9">
        <v>474</v>
      </c>
      <c r="G302" s="9">
        <v>1</v>
      </c>
      <c r="H302" s="10">
        <v>44680</v>
      </c>
      <c r="I302" s="11" t="s">
        <v>533</v>
      </c>
    </row>
    <row r="303" spans="1:9" x14ac:dyDescent="0.3">
      <c r="A303" s="8">
        <f>IF(B303&lt;&gt;"",ROWS($B$6:B303),"")</f>
        <v>298</v>
      </c>
      <c r="B303" s="1" t="s">
        <v>719</v>
      </c>
      <c r="C303" s="1" t="s">
        <v>720</v>
      </c>
      <c r="D303" s="1" t="s">
        <v>37</v>
      </c>
      <c r="E303" s="21">
        <v>1352.04</v>
      </c>
      <c r="F303" s="9">
        <v>326</v>
      </c>
      <c r="G303" s="9">
        <v>1</v>
      </c>
      <c r="H303" s="10">
        <v>44967</v>
      </c>
      <c r="I303" s="11" t="s">
        <v>170</v>
      </c>
    </row>
    <row r="304" spans="1:9" x14ac:dyDescent="0.3">
      <c r="A304" s="8">
        <f>IF(B304&lt;&gt;"",ROWS($B$6:B304),"")</f>
        <v>299</v>
      </c>
      <c r="B304" s="1" t="s">
        <v>721</v>
      </c>
      <c r="C304" s="1" t="s">
        <v>721</v>
      </c>
      <c r="D304" s="1" t="s">
        <v>722</v>
      </c>
      <c r="E304" s="21">
        <v>1338</v>
      </c>
      <c r="F304" s="9">
        <v>573</v>
      </c>
      <c r="G304" s="9">
        <v>2</v>
      </c>
      <c r="H304" s="10">
        <v>45121</v>
      </c>
      <c r="I304" s="11" t="s">
        <v>75</v>
      </c>
    </row>
    <row r="305" spans="1:9" x14ac:dyDescent="0.3">
      <c r="A305" s="8">
        <f>IF(B305&lt;&gt;"",ROWS($B$6:B305),"")</f>
        <v>300</v>
      </c>
      <c r="B305" s="1" t="s">
        <v>723</v>
      </c>
      <c r="C305" s="1" t="s">
        <v>724</v>
      </c>
      <c r="D305" s="1" t="s">
        <v>37</v>
      </c>
      <c r="E305" s="21">
        <v>1237.5</v>
      </c>
      <c r="F305" s="9">
        <v>322</v>
      </c>
      <c r="G305" s="9">
        <v>3</v>
      </c>
      <c r="H305" s="10">
        <v>45205</v>
      </c>
      <c r="I305" s="11" t="s">
        <v>38</v>
      </c>
    </row>
    <row r="306" spans="1:9" x14ac:dyDescent="0.3">
      <c r="A306" s="8">
        <f>IF(B306&lt;&gt;"",ROWS($B$6:B306),"")</f>
        <v>301</v>
      </c>
      <c r="B306" s="1" t="s">
        <v>725</v>
      </c>
      <c r="C306" s="1" t="s">
        <v>726</v>
      </c>
      <c r="D306" s="1" t="s">
        <v>37</v>
      </c>
      <c r="E306" s="21">
        <v>1201.5</v>
      </c>
      <c r="F306" s="9">
        <v>511</v>
      </c>
      <c r="G306" s="9">
        <v>4</v>
      </c>
      <c r="H306" s="10">
        <v>44638</v>
      </c>
      <c r="I306" s="11" t="s">
        <v>38</v>
      </c>
    </row>
    <row r="307" spans="1:9" x14ac:dyDescent="0.3">
      <c r="A307" s="8">
        <f>IF(B307&lt;&gt;"",ROWS($B$6:B307),"")</f>
        <v>302</v>
      </c>
      <c r="B307" s="1" t="s">
        <v>727</v>
      </c>
      <c r="C307" s="1" t="s">
        <v>728</v>
      </c>
      <c r="D307" s="1" t="s">
        <v>729</v>
      </c>
      <c r="E307" s="21">
        <v>1185.6099999999999</v>
      </c>
      <c r="F307" s="9">
        <v>309</v>
      </c>
      <c r="G307" s="9">
        <v>5</v>
      </c>
      <c r="H307" s="10">
        <v>45331</v>
      </c>
      <c r="I307" s="11" t="s">
        <v>464</v>
      </c>
    </row>
    <row r="308" spans="1:9" x14ac:dyDescent="0.3">
      <c r="A308" s="8">
        <f>IF(B308&lt;&gt;"",ROWS($B$6:B308),"")</f>
        <v>303</v>
      </c>
      <c r="B308" s="1" t="s">
        <v>730</v>
      </c>
      <c r="C308" s="1" t="s">
        <v>731</v>
      </c>
      <c r="D308" s="1" t="s">
        <v>732</v>
      </c>
      <c r="E308" s="21">
        <v>1171.5</v>
      </c>
      <c r="F308" s="9">
        <v>174</v>
      </c>
      <c r="G308" s="9">
        <v>1</v>
      </c>
      <c r="H308" s="10">
        <v>43609</v>
      </c>
      <c r="I308" s="11" t="s">
        <v>389</v>
      </c>
    </row>
    <row r="309" spans="1:9" x14ac:dyDescent="0.3">
      <c r="A309" s="8">
        <f>IF(B309&lt;&gt;"",ROWS($B$6:B309),"")</f>
        <v>304</v>
      </c>
      <c r="B309" s="1" t="s">
        <v>733</v>
      </c>
      <c r="C309" s="1" t="s">
        <v>734</v>
      </c>
      <c r="D309" s="1" t="s">
        <v>735</v>
      </c>
      <c r="E309" s="21">
        <v>1157</v>
      </c>
      <c r="F309" s="9">
        <v>345</v>
      </c>
      <c r="G309" s="9">
        <v>1</v>
      </c>
      <c r="H309" s="10">
        <v>44114</v>
      </c>
      <c r="I309" s="11" t="s">
        <v>510</v>
      </c>
    </row>
    <row r="310" spans="1:9" x14ac:dyDescent="0.3">
      <c r="A310" s="8">
        <f>IF(B310&lt;&gt;"",ROWS($B$6:B310),"")</f>
        <v>305</v>
      </c>
      <c r="B310" s="1" t="s">
        <v>736</v>
      </c>
      <c r="C310" s="1" t="s">
        <v>737</v>
      </c>
      <c r="D310" s="1" t="s">
        <v>738</v>
      </c>
      <c r="E310" s="21">
        <v>1126.3</v>
      </c>
      <c r="F310" s="9">
        <v>230</v>
      </c>
      <c r="G310" s="9">
        <v>1</v>
      </c>
      <c r="H310" s="10">
        <v>45268</v>
      </c>
      <c r="I310" s="11" t="s">
        <v>246</v>
      </c>
    </row>
    <row r="311" spans="1:9" x14ac:dyDescent="0.3">
      <c r="A311" s="8">
        <f>IF(B311&lt;&gt;"",ROWS($B$6:B311),"")</f>
        <v>306</v>
      </c>
      <c r="B311" s="1" t="s">
        <v>739</v>
      </c>
      <c r="C311" s="1" t="s">
        <v>740</v>
      </c>
      <c r="D311" s="1" t="s">
        <v>281</v>
      </c>
      <c r="E311" s="21">
        <v>1121.3</v>
      </c>
      <c r="F311" s="9">
        <v>206</v>
      </c>
      <c r="G311" s="9">
        <v>7</v>
      </c>
      <c r="H311" s="10">
        <v>45379</v>
      </c>
      <c r="I311" s="11" t="s">
        <v>170</v>
      </c>
    </row>
    <row r="312" spans="1:9" x14ac:dyDescent="0.3">
      <c r="A312" s="8">
        <f>IF(B312&lt;&gt;"",ROWS($B$6:B312),"")</f>
        <v>307</v>
      </c>
      <c r="B312" s="1" t="s">
        <v>741</v>
      </c>
      <c r="C312" s="1" t="s">
        <v>742</v>
      </c>
      <c r="D312" s="1" t="s">
        <v>37</v>
      </c>
      <c r="E312" s="21">
        <v>1115</v>
      </c>
      <c r="F312" s="9">
        <v>461</v>
      </c>
      <c r="G312" s="9">
        <v>4</v>
      </c>
      <c r="H312" s="10">
        <v>44743</v>
      </c>
      <c r="I312" s="11" t="s">
        <v>38</v>
      </c>
    </row>
    <row r="313" spans="1:9" x14ac:dyDescent="0.3">
      <c r="A313" s="8">
        <f>IF(B313&lt;&gt;"",ROWS($B$6:B313),"")</f>
        <v>308</v>
      </c>
      <c r="B313" s="1" t="s">
        <v>743</v>
      </c>
      <c r="C313" s="1" t="s">
        <v>744</v>
      </c>
      <c r="D313" s="1" t="s">
        <v>745</v>
      </c>
      <c r="E313" s="21">
        <v>1089.5</v>
      </c>
      <c r="F313" s="9">
        <v>489</v>
      </c>
      <c r="G313" s="9">
        <v>4</v>
      </c>
      <c r="H313" s="10">
        <v>44925</v>
      </c>
      <c r="I313" s="11" t="s">
        <v>119</v>
      </c>
    </row>
    <row r="314" spans="1:9" x14ac:dyDescent="0.3">
      <c r="A314" s="8">
        <f>IF(B314&lt;&gt;"",ROWS($B$6:B314),"")</f>
        <v>309</v>
      </c>
      <c r="B314" s="1" t="s">
        <v>746</v>
      </c>
      <c r="C314" s="1" t="s">
        <v>747</v>
      </c>
      <c r="D314" s="1" t="s">
        <v>37</v>
      </c>
      <c r="E314" s="21">
        <v>1082</v>
      </c>
      <c r="F314" s="9">
        <v>460</v>
      </c>
      <c r="G314" s="9">
        <v>4</v>
      </c>
      <c r="H314" s="10">
        <v>45212</v>
      </c>
      <c r="I314" s="11" t="s">
        <v>38</v>
      </c>
    </row>
    <row r="315" spans="1:9" x14ac:dyDescent="0.3">
      <c r="A315" s="8">
        <f>IF(B315&lt;&gt;"",ROWS($B$6:B315),"")</f>
        <v>310</v>
      </c>
      <c r="B315" s="1" t="s">
        <v>748</v>
      </c>
      <c r="C315" s="1" t="s">
        <v>749</v>
      </c>
      <c r="D315" s="1" t="s">
        <v>37</v>
      </c>
      <c r="E315" s="21">
        <v>1072.32</v>
      </c>
      <c r="F315" s="9">
        <v>133</v>
      </c>
      <c r="G315" s="9">
        <v>2</v>
      </c>
      <c r="H315" s="10">
        <v>45219</v>
      </c>
      <c r="I315" s="11" t="s">
        <v>56</v>
      </c>
    </row>
    <row r="316" spans="1:9" x14ac:dyDescent="0.3">
      <c r="A316" s="8">
        <f>IF(B316&lt;&gt;"",ROWS($B$6:B316),"")</f>
        <v>311</v>
      </c>
      <c r="B316" s="1" t="s">
        <v>750</v>
      </c>
      <c r="C316" s="1" t="s">
        <v>751</v>
      </c>
      <c r="D316" s="1" t="s">
        <v>167</v>
      </c>
      <c r="E316" s="21">
        <v>1067</v>
      </c>
      <c r="F316" s="9">
        <v>460</v>
      </c>
      <c r="G316" s="9">
        <v>4</v>
      </c>
      <c r="H316" s="10">
        <v>45184</v>
      </c>
      <c r="I316" s="11" t="s">
        <v>75</v>
      </c>
    </row>
    <row r="317" spans="1:9" x14ac:dyDescent="0.3">
      <c r="A317" s="8">
        <f>IF(B317&lt;&gt;"",ROWS($B$6:B317),"")</f>
        <v>312</v>
      </c>
      <c r="B317" s="1" t="s">
        <v>752</v>
      </c>
      <c r="C317" s="1" t="s">
        <v>753</v>
      </c>
      <c r="D317" s="1" t="s">
        <v>754</v>
      </c>
      <c r="E317" s="21">
        <v>1065</v>
      </c>
      <c r="F317" s="9">
        <v>211</v>
      </c>
      <c r="G317" s="9">
        <v>2</v>
      </c>
      <c r="H317" s="10">
        <v>45597</v>
      </c>
      <c r="I317" s="11" t="s">
        <v>170</v>
      </c>
    </row>
    <row r="318" spans="1:9" x14ac:dyDescent="0.3">
      <c r="A318" s="8">
        <f>IF(B318&lt;&gt;"",ROWS($B$6:B318),"")</f>
        <v>313</v>
      </c>
      <c r="B318" s="1" t="s">
        <v>755</v>
      </c>
      <c r="C318" s="1" t="s">
        <v>756</v>
      </c>
      <c r="D318" s="1" t="s">
        <v>757</v>
      </c>
      <c r="E318" s="21">
        <v>1057.6399999999999</v>
      </c>
      <c r="F318" s="9">
        <v>223</v>
      </c>
      <c r="G318" s="9">
        <v>3</v>
      </c>
      <c r="H318" s="10">
        <v>45408</v>
      </c>
      <c r="I318" s="11" t="s">
        <v>34</v>
      </c>
    </row>
    <row r="319" spans="1:9" x14ac:dyDescent="0.3">
      <c r="A319" s="8">
        <f>IF(B319&lt;&gt;"",ROWS($B$6:B319),"")</f>
        <v>314</v>
      </c>
      <c r="B319" s="1" t="s">
        <v>758</v>
      </c>
      <c r="C319" s="1" t="s">
        <v>759</v>
      </c>
      <c r="D319" s="1" t="s">
        <v>413</v>
      </c>
      <c r="E319" s="21">
        <v>1052</v>
      </c>
      <c r="F319" s="9">
        <v>321</v>
      </c>
      <c r="G319" s="9">
        <v>1</v>
      </c>
      <c r="H319" s="10">
        <v>44658</v>
      </c>
      <c r="I319" s="11" t="s">
        <v>533</v>
      </c>
    </row>
    <row r="320" spans="1:9" x14ac:dyDescent="0.3">
      <c r="A320" s="8">
        <f>IF(B320&lt;&gt;"",ROWS($B$6:B320),"")</f>
        <v>315</v>
      </c>
      <c r="B320" s="1" t="s">
        <v>760</v>
      </c>
      <c r="C320" s="1" t="s">
        <v>761</v>
      </c>
      <c r="D320" s="1" t="s">
        <v>762</v>
      </c>
      <c r="E320" s="21">
        <v>1020</v>
      </c>
      <c r="F320" s="9">
        <v>132</v>
      </c>
      <c r="G320" s="9" t="s">
        <v>763</v>
      </c>
      <c r="H320" s="10">
        <v>44350</v>
      </c>
      <c r="I320" s="11" t="s">
        <v>510</v>
      </c>
    </row>
    <row r="321" spans="1:9" x14ac:dyDescent="0.3">
      <c r="A321" s="8">
        <f>IF(B321&lt;&gt;"",ROWS($B$6:B321),"")</f>
        <v>316</v>
      </c>
      <c r="B321" s="1" t="s">
        <v>764</v>
      </c>
      <c r="C321" s="1" t="s">
        <v>765</v>
      </c>
      <c r="D321" s="1" t="s">
        <v>167</v>
      </c>
      <c r="E321" s="21">
        <v>1012</v>
      </c>
      <c r="F321" s="9">
        <v>478</v>
      </c>
      <c r="G321" s="9">
        <v>4</v>
      </c>
      <c r="H321" s="10">
        <v>45045</v>
      </c>
      <c r="I321" s="11" t="s">
        <v>119</v>
      </c>
    </row>
    <row r="322" spans="1:9" x14ac:dyDescent="0.3">
      <c r="A322" s="8">
        <f>IF(B322&lt;&gt;"",ROWS($B$6:B322),"")</f>
        <v>317</v>
      </c>
      <c r="B322" s="1" t="s">
        <v>766</v>
      </c>
      <c r="C322" s="1" t="s">
        <v>767</v>
      </c>
      <c r="D322" s="1" t="s">
        <v>768</v>
      </c>
      <c r="E322" s="21">
        <v>970</v>
      </c>
      <c r="F322" s="9">
        <v>245</v>
      </c>
      <c r="G322" s="9">
        <v>4</v>
      </c>
      <c r="H322" s="10">
        <v>44673</v>
      </c>
      <c r="I322" s="11" t="s">
        <v>464</v>
      </c>
    </row>
    <row r="323" spans="1:9" x14ac:dyDescent="0.3">
      <c r="A323" s="8">
        <f>IF(B323&lt;&gt;"",ROWS($B$6:B323),"")</f>
        <v>318</v>
      </c>
      <c r="B323" s="1" t="s">
        <v>769</v>
      </c>
      <c r="C323" s="1" t="s">
        <v>770</v>
      </c>
      <c r="D323" s="1" t="s">
        <v>771</v>
      </c>
      <c r="E323" s="21">
        <v>944</v>
      </c>
      <c r="F323" s="9">
        <v>166</v>
      </c>
      <c r="G323" s="9">
        <v>7</v>
      </c>
      <c r="H323" s="10">
        <v>45387</v>
      </c>
      <c r="I323" s="11" t="s">
        <v>772</v>
      </c>
    </row>
    <row r="324" spans="1:9" x14ac:dyDescent="0.3">
      <c r="A324" s="8">
        <f>IF(B324&lt;&gt;"",ROWS($B$6:B324),"")</f>
        <v>319</v>
      </c>
      <c r="B324" s="1" t="s">
        <v>773</v>
      </c>
      <c r="C324" s="1" t="s">
        <v>774</v>
      </c>
      <c r="D324" s="1" t="s">
        <v>775</v>
      </c>
      <c r="E324" s="21">
        <v>937</v>
      </c>
      <c r="F324" s="9">
        <v>284</v>
      </c>
      <c r="G324" s="9">
        <v>1</v>
      </c>
      <c r="H324" s="10">
        <v>44694</v>
      </c>
      <c r="I324" s="11" t="s">
        <v>464</v>
      </c>
    </row>
    <row r="325" spans="1:9" x14ac:dyDescent="0.3">
      <c r="A325" s="8">
        <f>IF(B325&lt;&gt;"",ROWS($B$6:B325),"")</f>
        <v>320</v>
      </c>
      <c r="B325" s="32" t="s">
        <v>776</v>
      </c>
      <c r="C325" s="1" t="s">
        <v>777</v>
      </c>
      <c r="D325" s="32" t="s">
        <v>778</v>
      </c>
      <c r="E325" s="33">
        <v>936</v>
      </c>
      <c r="F325" s="34">
        <v>197</v>
      </c>
      <c r="G325" s="34">
        <v>1</v>
      </c>
      <c r="H325" s="35">
        <v>44493</v>
      </c>
      <c r="I325" s="36" t="s">
        <v>510</v>
      </c>
    </row>
    <row r="326" spans="1:9" x14ac:dyDescent="0.3">
      <c r="A326" s="8">
        <f>IF(B326&lt;&gt;"",ROWS($B$6:B326),"")</f>
        <v>321</v>
      </c>
      <c r="B326" s="32" t="s">
        <v>779</v>
      </c>
      <c r="C326" s="1" t="s">
        <v>780</v>
      </c>
      <c r="D326" s="32" t="s">
        <v>399</v>
      </c>
      <c r="E326" s="33">
        <v>883.5</v>
      </c>
      <c r="F326" s="34">
        <v>141</v>
      </c>
      <c r="G326" s="34">
        <v>5</v>
      </c>
      <c r="H326" s="35">
        <v>45618</v>
      </c>
      <c r="I326" s="36" t="s">
        <v>464</v>
      </c>
    </row>
    <row r="327" spans="1:9" x14ac:dyDescent="0.3">
      <c r="A327" s="8">
        <f>IF(B327&lt;&gt;"",ROWS($B$6:B327),"")</f>
        <v>322</v>
      </c>
      <c r="B327" s="32" t="s">
        <v>781</v>
      </c>
      <c r="C327" s="1" t="s">
        <v>782</v>
      </c>
      <c r="D327" s="32" t="s">
        <v>167</v>
      </c>
      <c r="E327" s="33">
        <v>719.4</v>
      </c>
      <c r="F327" s="34">
        <v>162</v>
      </c>
      <c r="G327" s="34">
        <v>8</v>
      </c>
      <c r="H327" s="35">
        <v>45415</v>
      </c>
      <c r="I327" s="36" t="s">
        <v>435</v>
      </c>
    </row>
    <row r="328" spans="1:9" x14ac:dyDescent="0.3">
      <c r="A328" s="8">
        <f>IF(B328&lt;&gt;"",ROWS($B$6:B328),"")</f>
        <v>323</v>
      </c>
      <c r="B328" s="32" t="s">
        <v>783</v>
      </c>
      <c r="C328" s="1" t="s">
        <v>784</v>
      </c>
      <c r="D328" s="32" t="s">
        <v>74</v>
      </c>
      <c r="E328" s="33">
        <v>698.5</v>
      </c>
      <c r="F328" s="34">
        <v>301</v>
      </c>
      <c r="G328" s="34">
        <v>4</v>
      </c>
      <c r="H328" s="35">
        <v>45163</v>
      </c>
      <c r="I328" s="36" t="s">
        <v>119</v>
      </c>
    </row>
    <row r="329" spans="1:9" x14ac:dyDescent="0.3">
      <c r="A329" s="8">
        <f>IF(B329&lt;&gt;"",ROWS($B$6:B329),"")</f>
        <v>324</v>
      </c>
      <c r="B329" s="32" t="s">
        <v>785</v>
      </c>
      <c r="C329" s="1" t="s">
        <v>786</v>
      </c>
      <c r="D329" s="32" t="s">
        <v>524</v>
      </c>
      <c r="E329" s="33">
        <v>674</v>
      </c>
      <c r="F329" s="34">
        <v>129</v>
      </c>
      <c r="G329" s="34">
        <v>1</v>
      </c>
      <c r="H329" s="35">
        <v>43567</v>
      </c>
      <c r="I329" s="36" t="s">
        <v>533</v>
      </c>
    </row>
    <row r="330" spans="1:9" x14ac:dyDescent="0.3">
      <c r="A330" s="8">
        <f>IF(B330&lt;&gt;"",ROWS($B$6:B330),"")</f>
        <v>325</v>
      </c>
      <c r="B330" s="32" t="s">
        <v>787</v>
      </c>
      <c r="C330" s="1" t="s">
        <v>788</v>
      </c>
      <c r="D330" s="32" t="s">
        <v>524</v>
      </c>
      <c r="E330" s="33">
        <v>663.5</v>
      </c>
      <c r="F330" s="34">
        <v>139</v>
      </c>
      <c r="G330" s="34">
        <v>1</v>
      </c>
      <c r="H330" s="35">
        <v>45631</v>
      </c>
      <c r="I330" s="36" t="s">
        <v>533</v>
      </c>
    </row>
    <row r="331" spans="1:9" x14ac:dyDescent="0.3">
      <c r="A331" s="8">
        <f>IF(B331&lt;&gt;"",ROWS($B$6:B331),"")</f>
        <v>326</v>
      </c>
      <c r="B331" s="32" t="s">
        <v>789</v>
      </c>
      <c r="C331" s="1" t="s">
        <v>790</v>
      </c>
      <c r="D331" s="32" t="s">
        <v>37</v>
      </c>
      <c r="E331" s="33">
        <v>663.09999999999991</v>
      </c>
      <c r="F331" s="34">
        <v>134</v>
      </c>
      <c r="G331" s="34">
        <v>4</v>
      </c>
      <c r="H331" s="35">
        <v>45072</v>
      </c>
      <c r="I331" s="36" t="s">
        <v>34</v>
      </c>
    </row>
    <row r="332" spans="1:9" x14ac:dyDescent="0.3">
      <c r="A332" s="8">
        <f>IF(B332&lt;&gt;"",ROWS($B$6:B332),"")</f>
        <v>327</v>
      </c>
      <c r="B332" s="32" t="s">
        <v>791</v>
      </c>
      <c r="C332" s="1" t="s">
        <v>792</v>
      </c>
      <c r="D332" s="32" t="s">
        <v>37</v>
      </c>
      <c r="E332" s="33">
        <v>655.5</v>
      </c>
      <c r="F332" s="34">
        <v>97</v>
      </c>
      <c r="G332" s="34">
        <v>1</v>
      </c>
      <c r="H332" s="35">
        <v>44953</v>
      </c>
      <c r="I332" s="36" t="s">
        <v>75</v>
      </c>
    </row>
    <row r="333" spans="1:9" x14ac:dyDescent="0.3">
      <c r="A333" s="8">
        <f>IF(B333&lt;&gt;"",ROWS($B$6:B333),"")</f>
        <v>328</v>
      </c>
      <c r="B333" s="32" t="s">
        <v>793</v>
      </c>
      <c r="C333" s="1" t="s">
        <v>794</v>
      </c>
      <c r="D333" s="32" t="s">
        <v>463</v>
      </c>
      <c r="E333" s="33">
        <v>631.79999999999995</v>
      </c>
      <c r="F333" s="34">
        <v>104</v>
      </c>
      <c r="G333" s="34">
        <v>6</v>
      </c>
      <c r="H333" s="35">
        <v>45597</v>
      </c>
      <c r="I333" s="36" t="s">
        <v>464</v>
      </c>
    </row>
    <row r="334" spans="1:9" x14ac:dyDescent="0.3">
      <c r="A334" s="8">
        <f>IF(B334&lt;&gt;"",ROWS($B$6:B334),"")</f>
        <v>329</v>
      </c>
      <c r="B334" s="32" t="s">
        <v>795</v>
      </c>
      <c r="C334" s="1" t="s">
        <v>796</v>
      </c>
      <c r="D334" s="32" t="s">
        <v>649</v>
      </c>
      <c r="E334" s="33">
        <v>596.5</v>
      </c>
      <c r="F334" s="34">
        <v>90</v>
      </c>
      <c r="G334" s="34">
        <v>1</v>
      </c>
      <c r="H334" s="35">
        <v>44440</v>
      </c>
      <c r="I334" s="36" t="s">
        <v>533</v>
      </c>
    </row>
    <row r="335" spans="1:9" x14ac:dyDescent="0.3">
      <c r="A335" s="8">
        <f>IF(B335&lt;&gt;"",ROWS($B$6:B335),"")</f>
        <v>330</v>
      </c>
      <c r="B335" s="32" t="s">
        <v>797</v>
      </c>
      <c r="C335" s="1" t="s">
        <v>798</v>
      </c>
      <c r="D335" s="32" t="s">
        <v>167</v>
      </c>
      <c r="E335" s="33">
        <v>592</v>
      </c>
      <c r="F335" s="34">
        <v>104</v>
      </c>
      <c r="G335" s="34">
        <v>1</v>
      </c>
      <c r="H335" s="35">
        <v>45170</v>
      </c>
      <c r="I335" s="36" t="s">
        <v>464</v>
      </c>
    </row>
    <row r="336" spans="1:9" x14ac:dyDescent="0.3">
      <c r="A336" s="8">
        <f>IF(B336&lt;&gt;"",ROWS($B$6:B336),"")</f>
        <v>331</v>
      </c>
      <c r="B336" s="32" t="s">
        <v>799</v>
      </c>
      <c r="C336" s="1" t="s">
        <v>800</v>
      </c>
      <c r="D336" s="32" t="s">
        <v>37</v>
      </c>
      <c r="E336" s="33">
        <v>588</v>
      </c>
      <c r="F336" s="34">
        <v>147</v>
      </c>
      <c r="G336" s="34">
        <v>1</v>
      </c>
      <c r="H336" s="35">
        <v>44981</v>
      </c>
      <c r="I336" s="36" t="s">
        <v>441</v>
      </c>
    </row>
    <row r="337" spans="1:9" x14ac:dyDescent="0.3">
      <c r="A337" s="8">
        <f>IF(B337&lt;&gt;"",ROWS($B$6:B337),"")</f>
        <v>332</v>
      </c>
      <c r="B337" s="32" t="s">
        <v>801</v>
      </c>
      <c r="C337" s="1" t="s">
        <v>802</v>
      </c>
      <c r="D337" s="32" t="s">
        <v>803</v>
      </c>
      <c r="E337" s="33">
        <v>585.78</v>
      </c>
      <c r="F337" s="34">
        <v>142</v>
      </c>
      <c r="G337" s="34">
        <v>5</v>
      </c>
      <c r="H337" s="35">
        <v>45401</v>
      </c>
      <c r="I337" s="36" t="s">
        <v>590</v>
      </c>
    </row>
    <row r="338" spans="1:9" x14ac:dyDescent="0.3">
      <c r="A338" s="8">
        <f>IF(B338&lt;&gt;"",ROWS($B$6:B338),"")</f>
        <v>333</v>
      </c>
      <c r="B338" s="32" t="s">
        <v>804</v>
      </c>
      <c r="C338" s="1" t="s">
        <v>805</v>
      </c>
      <c r="D338" s="32" t="s">
        <v>308</v>
      </c>
      <c r="E338" s="33">
        <v>563.16</v>
      </c>
      <c r="F338" s="34">
        <v>103</v>
      </c>
      <c r="G338" s="34">
        <v>4</v>
      </c>
      <c r="H338" s="35">
        <v>45324</v>
      </c>
      <c r="I338" s="36" t="s">
        <v>405</v>
      </c>
    </row>
    <row r="339" spans="1:9" x14ac:dyDescent="0.3">
      <c r="A339" s="8">
        <f>IF(B339&lt;&gt;"",ROWS($B$6:B339),"")</f>
        <v>334</v>
      </c>
      <c r="B339" s="32" t="s">
        <v>806</v>
      </c>
      <c r="C339" s="1" t="s">
        <v>807</v>
      </c>
      <c r="D339" s="32" t="s">
        <v>808</v>
      </c>
      <c r="E339" s="33">
        <v>561</v>
      </c>
      <c r="F339" s="34">
        <v>111</v>
      </c>
      <c r="G339" s="34">
        <v>2</v>
      </c>
      <c r="H339" s="35">
        <v>45282</v>
      </c>
      <c r="I339" s="36" t="s">
        <v>326</v>
      </c>
    </row>
    <row r="340" spans="1:9" x14ac:dyDescent="0.3">
      <c r="A340" s="8">
        <f>IF(B340&lt;&gt;"",ROWS($B$6:B340),"")</f>
        <v>335</v>
      </c>
      <c r="B340" s="32" t="s">
        <v>809</v>
      </c>
      <c r="C340" s="1" t="s">
        <v>810</v>
      </c>
      <c r="D340" s="32" t="s">
        <v>167</v>
      </c>
      <c r="E340" s="33">
        <v>557.20000000000005</v>
      </c>
      <c r="F340" s="34">
        <v>104</v>
      </c>
      <c r="G340" s="34">
        <v>5</v>
      </c>
      <c r="H340" s="35">
        <v>45625</v>
      </c>
      <c r="I340" s="36" t="s">
        <v>435</v>
      </c>
    </row>
    <row r="341" spans="1:9" x14ac:dyDescent="0.3">
      <c r="A341" s="8">
        <f>IF(B341&lt;&gt;"",ROWS($B$6:B341),"")</f>
        <v>336</v>
      </c>
      <c r="B341" s="32" t="s">
        <v>811</v>
      </c>
      <c r="C341" s="1" t="s">
        <v>812</v>
      </c>
      <c r="D341" s="32" t="s">
        <v>399</v>
      </c>
      <c r="E341" s="33">
        <v>545.5</v>
      </c>
      <c r="F341" s="34">
        <v>244</v>
      </c>
      <c r="G341" s="34">
        <v>1</v>
      </c>
      <c r="H341" s="35">
        <v>44428</v>
      </c>
      <c r="I341" s="36" t="s">
        <v>533</v>
      </c>
    </row>
    <row r="342" spans="1:9" x14ac:dyDescent="0.3">
      <c r="A342" s="8">
        <f>IF(B342&lt;&gt;"",ROWS($B$6:B342),"")</f>
        <v>337</v>
      </c>
      <c r="B342" s="32" t="s">
        <v>813</v>
      </c>
      <c r="C342" s="1" t="s">
        <v>813</v>
      </c>
      <c r="D342" s="32" t="s">
        <v>814</v>
      </c>
      <c r="E342" s="33">
        <v>542.4</v>
      </c>
      <c r="F342" s="34">
        <v>98</v>
      </c>
      <c r="G342" s="34">
        <v>1</v>
      </c>
      <c r="H342" s="35">
        <v>45268</v>
      </c>
      <c r="I342" s="36" t="s">
        <v>590</v>
      </c>
    </row>
    <row r="343" spans="1:9" x14ac:dyDescent="0.3">
      <c r="A343" s="8">
        <f>IF(B343&lt;&gt;"",ROWS($B$6:B343),"")</f>
        <v>338</v>
      </c>
      <c r="B343" s="32" t="s">
        <v>815</v>
      </c>
      <c r="C343" s="1" t="s">
        <v>816</v>
      </c>
      <c r="D343" s="32" t="s">
        <v>729</v>
      </c>
      <c r="E343" s="33">
        <v>536.29999999999995</v>
      </c>
      <c r="F343" s="34">
        <v>99</v>
      </c>
      <c r="G343" s="34">
        <v>5</v>
      </c>
      <c r="H343" s="35">
        <v>45379</v>
      </c>
      <c r="I343" s="36" t="s">
        <v>170</v>
      </c>
    </row>
    <row r="344" spans="1:9" x14ac:dyDescent="0.3">
      <c r="A344" s="51">
        <f>IF(B344&lt;&gt;"",ROWS($B$6:B344),"")</f>
        <v>339</v>
      </c>
      <c r="B344" s="32" t="s">
        <v>817</v>
      </c>
      <c r="C344" s="1" t="s">
        <v>818</v>
      </c>
      <c r="D344" s="32" t="s">
        <v>819</v>
      </c>
      <c r="E344" s="33">
        <v>536</v>
      </c>
      <c r="F344" s="34">
        <v>167</v>
      </c>
      <c r="G344" s="34">
        <v>1</v>
      </c>
      <c r="H344" s="35">
        <v>44431</v>
      </c>
      <c r="I344" s="36" t="s">
        <v>510</v>
      </c>
    </row>
    <row r="345" spans="1:9" x14ac:dyDescent="0.3">
      <c r="A345" s="51">
        <f>IF(B345&lt;&gt;"",ROWS($B$6:B345),"")</f>
        <v>340</v>
      </c>
      <c r="B345" s="32" t="s">
        <v>820</v>
      </c>
      <c r="C345" s="1" t="s">
        <v>821</v>
      </c>
      <c r="D345" s="32" t="s">
        <v>822</v>
      </c>
      <c r="E345" s="33">
        <v>522</v>
      </c>
      <c r="F345" s="34">
        <v>328</v>
      </c>
      <c r="G345" s="34">
        <v>1</v>
      </c>
      <c r="H345" s="35">
        <v>44939</v>
      </c>
      <c r="I345" s="36" t="s">
        <v>464</v>
      </c>
    </row>
    <row r="346" spans="1:9" x14ac:dyDescent="0.3">
      <c r="A346" s="51">
        <f>IF(B346&lt;&gt;"",ROWS($B$6:B346),"")</f>
        <v>341</v>
      </c>
      <c r="B346" s="32" t="s">
        <v>823</v>
      </c>
      <c r="C346" s="1" t="s">
        <v>824</v>
      </c>
      <c r="D346" s="32" t="s">
        <v>456</v>
      </c>
      <c r="E346" s="33">
        <v>503.3</v>
      </c>
      <c r="F346" s="34">
        <v>242</v>
      </c>
      <c r="G346" s="34">
        <v>4</v>
      </c>
      <c r="H346" s="35">
        <v>44981</v>
      </c>
      <c r="I346" s="36" t="s">
        <v>119</v>
      </c>
    </row>
    <row r="347" spans="1:9" x14ac:dyDescent="0.3">
      <c r="A347" s="51">
        <f>IF(B347&lt;&gt;"",ROWS($B$6:B347),"")</f>
        <v>342</v>
      </c>
      <c r="B347" s="32" t="s">
        <v>825</v>
      </c>
      <c r="C347" s="1" t="s">
        <v>826</v>
      </c>
      <c r="D347" s="32" t="s">
        <v>827</v>
      </c>
      <c r="E347" s="33">
        <v>501</v>
      </c>
      <c r="F347" s="34">
        <v>153</v>
      </c>
      <c r="G347" s="34">
        <v>1</v>
      </c>
      <c r="H347" s="35">
        <v>43435</v>
      </c>
      <c r="I347" s="36" t="s">
        <v>510</v>
      </c>
    </row>
    <row r="348" spans="1:9" x14ac:dyDescent="0.3">
      <c r="A348" s="51">
        <f>IF(B348&lt;&gt;"",ROWS($B$6:B348),"")</f>
        <v>343</v>
      </c>
      <c r="B348" s="32" t="s">
        <v>828</v>
      </c>
      <c r="C348" s="1" t="s">
        <v>829</v>
      </c>
      <c r="D348" s="32" t="s">
        <v>830</v>
      </c>
      <c r="E348" s="33">
        <v>499</v>
      </c>
      <c r="F348" s="34">
        <v>100</v>
      </c>
      <c r="G348" s="34">
        <v>1</v>
      </c>
      <c r="H348" s="35">
        <v>45275</v>
      </c>
      <c r="I348" s="36" t="s">
        <v>326</v>
      </c>
    </row>
    <row r="349" spans="1:9" x14ac:dyDescent="0.3">
      <c r="A349" s="51">
        <f>IF(B349&lt;&gt;"",ROWS($B$6:B349),"")</f>
        <v>344</v>
      </c>
      <c r="B349" s="32" t="s">
        <v>831</v>
      </c>
      <c r="C349" s="1" t="s">
        <v>832</v>
      </c>
      <c r="D349" s="32" t="s">
        <v>833</v>
      </c>
      <c r="E349" s="33">
        <v>474</v>
      </c>
      <c r="F349" s="34">
        <v>116</v>
      </c>
      <c r="G349" s="34">
        <v>1</v>
      </c>
      <c r="H349" s="35">
        <v>45156</v>
      </c>
      <c r="I349" s="36" t="s">
        <v>376</v>
      </c>
    </row>
    <row r="350" spans="1:9" x14ac:dyDescent="0.3">
      <c r="A350" s="51">
        <f>IF(B350&lt;&gt;"",ROWS($B$6:B350),"")</f>
        <v>345</v>
      </c>
      <c r="B350" s="32" t="s">
        <v>834</v>
      </c>
      <c r="C350" s="1" t="s">
        <v>835</v>
      </c>
      <c r="D350" s="32" t="s">
        <v>394</v>
      </c>
      <c r="E350" s="33">
        <v>470.5</v>
      </c>
      <c r="F350" s="34">
        <v>94</v>
      </c>
      <c r="G350" s="34">
        <v>1</v>
      </c>
      <c r="H350" s="35">
        <v>45191</v>
      </c>
      <c r="I350" s="36" t="s">
        <v>464</v>
      </c>
    </row>
    <row r="351" spans="1:9" x14ac:dyDescent="0.3">
      <c r="A351" s="51">
        <f>IF(B351&lt;&gt;"",ROWS($B$6:B351),"")</f>
        <v>346</v>
      </c>
      <c r="B351" s="32" t="s">
        <v>836</v>
      </c>
      <c r="C351" s="1" t="s">
        <v>837</v>
      </c>
      <c r="D351" s="32" t="s">
        <v>55</v>
      </c>
      <c r="E351" s="33">
        <v>420</v>
      </c>
      <c r="F351" s="34">
        <v>105</v>
      </c>
      <c r="G351" s="34">
        <v>1</v>
      </c>
      <c r="H351" s="35">
        <v>45012</v>
      </c>
      <c r="I351" s="36" t="s">
        <v>170</v>
      </c>
    </row>
    <row r="352" spans="1:9" x14ac:dyDescent="0.3">
      <c r="A352" s="51">
        <f>IF(B352&lt;&gt;"",ROWS($B$6:B352),"")</f>
        <v>347</v>
      </c>
      <c r="B352" s="32" t="s">
        <v>838</v>
      </c>
      <c r="C352" s="1" t="s">
        <v>839</v>
      </c>
      <c r="D352" s="32" t="s">
        <v>840</v>
      </c>
      <c r="E352" s="33">
        <v>407.5</v>
      </c>
      <c r="F352" s="34">
        <v>172</v>
      </c>
      <c r="G352" s="34">
        <v>4</v>
      </c>
      <c r="H352" s="35">
        <v>44652</v>
      </c>
      <c r="I352" s="36" t="s">
        <v>56</v>
      </c>
    </row>
    <row r="353" spans="1:9" x14ac:dyDescent="0.3">
      <c r="A353" s="51">
        <f>IF(B353&lt;&gt;"",ROWS($B$6:B353),"")</f>
        <v>348</v>
      </c>
      <c r="B353" s="32" t="s">
        <v>841</v>
      </c>
      <c r="C353" s="1" t="s">
        <v>842</v>
      </c>
      <c r="D353" s="32" t="s">
        <v>413</v>
      </c>
      <c r="E353" s="33">
        <v>406.9</v>
      </c>
      <c r="F353" s="34">
        <v>171</v>
      </c>
      <c r="G353" s="34">
        <v>4</v>
      </c>
      <c r="H353" s="35">
        <v>44645</v>
      </c>
      <c r="I353" s="36" t="s">
        <v>75</v>
      </c>
    </row>
    <row r="354" spans="1:9" x14ac:dyDescent="0.3">
      <c r="A354" s="51">
        <f>IF(B354&lt;&gt;"",ROWS($B$6:B354),"")</f>
        <v>349</v>
      </c>
      <c r="B354" s="32" t="s">
        <v>843</v>
      </c>
      <c r="C354" s="1" t="s">
        <v>844</v>
      </c>
      <c r="D354" s="32" t="s">
        <v>845</v>
      </c>
      <c r="E354" s="33">
        <v>400</v>
      </c>
      <c r="F354" s="34">
        <v>80</v>
      </c>
      <c r="G354" s="34">
        <v>1</v>
      </c>
      <c r="H354" s="35">
        <v>44655</v>
      </c>
      <c r="I354" s="36" t="s">
        <v>170</v>
      </c>
    </row>
    <row r="355" spans="1:9" x14ac:dyDescent="0.3">
      <c r="A355" s="51">
        <f>IF(B355&lt;&gt;"",ROWS($B$6:B355),"")</f>
        <v>350</v>
      </c>
      <c r="B355" s="32" t="s">
        <v>846</v>
      </c>
      <c r="C355" s="1" t="s">
        <v>847</v>
      </c>
      <c r="D355" s="32" t="s">
        <v>37</v>
      </c>
      <c r="E355" s="33">
        <v>400</v>
      </c>
      <c r="F355" s="34">
        <v>80</v>
      </c>
      <c r="G355" s="34">
        <v>1</v>
      </c>
      <c r="H355" s="35">
        <v>42188</v>
      </c>
      <c r="I355" s="36" t="s">
        <v>38</v>
      </c>
    </row>
    <row r="356" spans="1:9" x14ac:dyDescent="0.3">
      <c r="A356" s="51">
        <f>IF(B356&lt;&gt;"",ROWS($B$6:B356),"")</f>
        <v>351</v>
      </c>
      <c r="B356" s="32" t="s">
        <v>848</v>
      </c>
      <c r="C356" s="1" t="s">
        <v>849</v>
      </c>
      <c r="D356" s="32" t="s">
        <v>308</v>
      </c>
      <c r="E356" s="33">
        <v>391.19</v>
      </c>
      <c r="F356" s="34">
        <v>82</v>
      </c>
      <c r="G356" s="34">
        <v>3</v>
      </c>
      <c r="H356" s="35">
        <v>45534</v>
      </c>
      <c r="I356" s="36" t="s">
        <v>405</v>
      </c>
    </row>
    <row r="357" spans="1:9" x14ac:dyDescent="0.3">
      <c r="A357" s="51">
        <f>IF(B357&lt;&gt;"",ROWS($B$6:B357),"")</f>
        <v>352</v>
      </c>
      <c r="B357" s="32" t="s">
        <v>850</v>
      </c>
      <c r="C357" s="1" t="s">
        <v>850</v>
      </c>
      <c r="D357" s="32" t="s">
        <v>851</v>
      </c>
      <c r="E357" s="33">
        <v>372</v>
      </c>
      <c r="F357" s="34">
        <v>93</v>
      </c>
      <c r="G357" s="34">
        <v>1</v>
      </c>
      <c r="H357" s="35">
        <v>44316</v>
      </c>
      <c r="I357" s="36" t="s">
        <v>170</v>
      </c>
    </row>
    <row r="358" spans="1:9" x14ac:dyDescent="0.3">
      <c r="A358" s="51">
        <f>IF(B358&lt;&gt;"",ROWS($B$6:B358),"")</f>
        <v>353</v>
      </c>
      <c r="B358" s="32" t="s">
        <v>852</v>
      </c>
      <c r="C358" s="1" t="s">
        <v>852</v>
      </c>
      <c r="D358" s="32" t="s">
        <v>74</v>
      </c>
      <c r="E358" s="33">
        <v>367.83</v>
      </c>
      <c r="F358" s="34">
        <v>78</v>
      </c>
      <c r="G358" s="34">
        <v>9</v>
      </c>
      <c r="H358" s="35">
        <v>45541</v>
      </c>
      <c r="I358" s="36" t="s">
        <v>376</v>
      </c>
    </row>
    <row r="359" spans="1:9" x14ac:dyDescent="0.3">
      <c r="A359" s="51">
        <f>IF(B359&lt;&gt;"",ROWS($B$6:B359),"")</f>
        <v>354</v>
      </c>
      <c r="B359" s="32" t="s">
        <v>853</v>
      </c>
      <c r="C359" s="1" t="s">
        <v>854</v>
      </c>
      <c r="D359" s="32" t="s">
        <v>167</v>
      </c>
      <c r="E359" s="33">
        <v>356</v>
      </c>
      <c r="F359" s="34">
        <v>58</v>
      </c>
      <c r="G359" s="34">
        <v>1</v>
      </c>
      <c r="H359" s="35">
        <v>45389</v>
      </c>
      <c r="I359" s="36" t="s">
        <v>246</v>
      </c>
    </row>
    <row r="360" spans="1:9" x14ac:dyDescent="0.3">
      <c r="A360" s="51">
        <f>IF(B360&lt;&gt;"",ROWS($B$6:B360),"")</f>
        <v>355</v>
      </c>
      <c r="B360" s="32" t="s">
        <v>855</v>
      </c>
      <c r="C360" s="1" t="s">
        <v>856</v>
      </c>
      <c r="D360" s="32" t="s">
        <v>857</v>
      </c>
      <c r="E360" s="33">
        <v>340</v>
      </c>
      <c r="F360" s="34">
        <v>126</v>
      </c>
      <c r="G360" s="34">
        <v>2</v>
      </c>
      <c r="H360" s="35">
        <v>45012</v>
      </c>
      <c r="I360" s="36" t="s">
        <v>170</v>
      </c>
    </row>
    <row r="361" spans="1:9" x14ac:dyDescent="0.3">
      <c r="A361" s="51">
        <f>IF(B361&lt;&gt;"",ROWS($B$6:B361),"")</f>
        <v>356</v>
      </c>
      <c r="B361" s="32" t="s">
        <v>858</v>
      </c>
      <c r="C361" s="1" t="s">
        <v>859</v>
      </c>
      <c r="D361" s="32" t="s">
        <v>55</v>
      </c>
      <c r="E361" s="33">
        <v>335.54</v>
      </c>
      <c r="F361" s="34">
        <v>55</v>
      </c>
      <c r="G361" s="34">
        <v>1</v>
      </c>
      <c r="H361" s="35">
        <v>45128</v>
      </c>
      <c r="I361" s="36" t="s">
        <v>48</v>
      </c>
    </row>
    <row r="362" spans="1:9" x14ac:dyDescent="0.3">
      <c r="A362" s="51">
        <f>IF(B362&lt;&gt;"",ROWS($B$6:B362),"")</f>
        <v>357</v>
      </c>
      <c r="B362" s="32" t="s">
        <v>860</v>
      </c>
      <c r="C362" s="1" t="s">
        <v>861</v>
      </c>
      <c r="D362" s="32" t="s">
        <v>37</v>
      </c>
      <c r="E362" s="33">
        <v>323.72000000000003</v>
      </c>
      <c r="F362" s="34">
        <v>51</v>
      </c>
      <c r="G362" s="34">
        <v>2</v>
      </c>
      <c r="H362" s="35">
        <v>45079</v>
      </c>
      <c r="I362" s="36" t="s">
        <v>110</v>
      </c>
    </row>
    <row r="363" spans="1:9" x14ac:dyDescent="0.3">
      <c r="A363" s="51">
        <f>IF(B363&lt;&gt;"",ROWS($B$6:B363),"")</f>
        <v>358</v>
      </c>
      <c r="B363" s="32" t="s">
        <v>862</v>
      </c>
      <c r="C363" s="1" t="s">
        <v>863</v>
      </c>
      <c r="D363" s="32" t="s">
        <v>864</v>
      </c>
      <c r="E363" s="33">
        <v>296.7</v>
      </c>
      <c r="F363" s="34">
        <v>71</v>
      </c>
      <c r="G363" s="34">
        <v>4</v>
      </c>
      <c r="H363" s="35">
        <v>45379</v>
      </c>
      <c r="I363" s="36" t="s">
        <v>170</v>
      </c>
    </row>
    <row r="364" spans="1:9" x14ac:dyDescent="0.3">
      <c r="A364" s="51">
        <f>IF(B364&lt;&gt;"",ROWS($B$6:B364),"")</f>
        <v>359</v>
      </c>
      <c r="B364" s="32" t="s">
        <v>865</v>
      </c>
      <c r="C364" s="1" t="s">
        <v>865</v>
      </c>
      <c r="D364" s="32" t="s">
        <v>27</v>
      </c>
      <c r="E364" s="33">
        <v>293</v>
      </c>
      <c r="F364" s="34">
        <v>66</v>
      </c>
      <c r="G364" s="34">
        <v>1</v>
      </c>
      <c r="H364" s="35">
        <v>43574</v>
      </c>
      <c r="I364" s="36" t="s">
        <v>866</v>
      </c>
    </row>
    <row r="365" spans="1:9" x14ac:dyDescent="0.3">
      <c r="A365" s="51">
        <f>IF(B365&lt;&gt;"",ROWS($B$6:B365),"")</f>
        <v>360</v>
      </c>
      <c r="B365" s="32" t="s">
        <v>867</v>
      </c>
      <c r="C365" s="1" t="s">
        <v>868</v>
      </c>
      <c r="D365" s="32" t="s">
        <v>167</v>
      </c>
      <c r="E365" s="33">
        <v>285</v>
      </c>
      <c r="F365" s="34">
        <v>57</v>
      </c>
      <c r="G365" s="34">
        <v>1</v>
      </c>
      <c r="H365" s="35">
        <v>43868</v>
      </c>
      <c r="I365" s="36" t="s">
        <v>389</v>
      </c>
    </row>
    <row r="366" spans="1:9" x14ac:dyDescent="0.3">
      <c r="A366" s="51">
        <f>IF(B366&lt;&gt;"",ROWS($B$6:B366),"")</f>
        <v>361</v>
      </c>
      <c r="B366" s="32" t="s">
        <v>869</v>
      </c>
      <c r="C366" s="1" t="s">
        <v>870</v>
      </c>
      <c r="D366" s="32" t="s">
        <v>27</v>
      </c>
      <c r="E366" s="33">
        <v>280</v>
      </c>
      <c r="F366" s="34">
        <v>70</v>
      </c>
      <c r="G366" s="34">
        <v>1</v>
      </c>
      <c r="H366" s="35">
        <v>43385</v>
      </c>
      <c r="I366" s="36" t="s">
        <v>75</v>
      </c>
    </row>
    <row r="367" spans="1:9" x14ac:dyDescent="0.3">
      <c r="A367" s="51">
        <f>IF(B367&lt;&gt;"",ROWS($B$6:B367),"")</f>
        <v>362</v>
      </c>
      <c r="B367" s="32" t="s">
        <v>871</v>
      </c>
      <c r="C367" s="1" t="s">
        <v>872</v>
      </c>
      <c r="D367" s="32" t="s">
        <v>37</v>
      </c>
      <c r="E367" s="33">
        <v>278.3</v>
      </c>
      <c r="F367" s="34">
        <v>112</v>
      </c>
      <c r="G367" s="34">
        <v>1</v>
      </c>
      <c r="H367" s="35">
        <v>44617</v>
      </c>
      <c r="I367" s="36" t="s">
        <v>48</v>
      </c>
    </row>
    <row r="368" spans="1:9" x14ac:dyDescent="0.3">
      <c r="A368" s="51">
        <f>IF(B368&lt;&gt;"",ROWS($B$6:B368),"")</f>
        <v>363</v>
      </c>
      <c r="B368" s="32" t="s">
        <v>873</v>
      </c>
      <c r="C368" s="1" t="s">
        <v>874</v>
      </c>
      <c r="D368" s="32" t="s">
        <v>875</v>
      </c>
      <c r="E368" s="33">
        <v>270</v>
      </c>
      <c r="F368" s="34">
        <v>54</v>
      </c>
      <c r="G368" s="34">
        <v>1</v>
      </c>
      <c r="H368" s="35">
        <v>44316</v>
      </c>
      <c r="I368" s="36" t="s">
        <v>170</v>
      </c>
    </row>
    <row r="369" spans="1:9" x14ac:dyDescent="0.3">
      <c r="A369" s="51">
        <f>IF(B369&lt;&gt;"",ROWS($B$6:B369),"")</f>
        <v>364</v>
      </c>
      <c r="B369" s="32" t="s">
        <v>876</v>
      </c>
      <c r="C369" s="1" t="s">
        <v>876</v>
      </c>
      <c r="D369" s="32" t="s">
        <v>456</v>
      </c>
      <c r="E369" s="33">
        <v>268</v>
      </c>
      <c r="F369" s="34">
        <v>50</v>
      </c>
      <c r="G369" s="34">
        <v>1</v>
      </c>
      <c r="H369" s="35">
        <v>45205</v>
      </c>
      <c r="I369" s="36" t="s">
        <v>435</v>
      </c>
    </row>
    <row r="370" spans="1:9" x14ac:dyDescent="0.3">
      <c r="A370" s="51">
        <f>IF(B370&lt;&gt;"",ROWS($B$6:B370),"")</f>
        <v>365</v>
      </c>
      <c r="B370" s="32" t="s">
        <v>877</v>
      </c>
      <c r="C370" s="1" t="s">
        <v>877</v>
      </c>
      <c r="D370" s="32" t="s">
        <v>27</v>
      </c>
      <c r="E370" s="33">
        <v>265</v>
      </c>
      <c r="F370" s="34">
        <v>93</v>
      </c>
      <c r="G370" s="34">
        <v>1</v>
      </c>
      <c r="H370" s="35">
        <v>45205</v>
      </c>
      <c r="I370" s="36" t="s">
        <v>75</v>
      </c>
    </row>
    <row r="371" spans="1:9" x14ac:dyDescent="0.3">
      <c r="A371" s="51">
        <f>IF(B371&lt;&gt;"",ROWS($B$6:B371),"")</f>
        <v>366</v>
      </c>
      <c r="B371" s="32" t="s">
        <v>878</v>
      </c>
      <c r="C371" s="1" t="s">
        <v>879</v>
      </c>
      <c r="D371" s="32" t="s">
        <v>880</v>
      </c>
      <c r="E371" s="33">
        <v>250</v>
      </c>
      <c r="F371" s="34">
        <v>40</v>
      </c>
      <c r="G371" s="34">
        <v>1</v>
      </c>
      <c r="H371" s="35">
        <v>45009</v>
      </c>
      <c r="I371" s="36" t="s">
        <v>110</v>
      </c>
    </row>
    <row r="372" spans="1:9" x14ac:dyDescent="0.3">
      <c r="A372" s="51">
        <f>IF(B372&lt;&gt;"",ROWS($B$6:B372),"")</f>
        <v>367</v>
      </c>
      <c r="B372" s="32" t="s">
        <v>881</v>
      </c>
      <c r="C372" s="1" t="s">
        <v>882</v>
      </c>
      <c r="D372" s="32" t="s">
        <v>456</v>
      </c>
      <c r="E372" s="33">
        <v>239</v>
      </c>
      <c r="F372" s="34">
        <v>16</v>
      </c>
      <c r="G372" s="34">
        <v>1</v>
      </c>
      <c r="H372" s="35">
        <v>44655</v>
      </c>
      <c r="I372" s="36" t="s">
        <v>170</v>
      </c>
    </row>
    <row r="373" spans="1:9" x14ac:dyDescent="0.3">
      <c r="A373" s="51">
        <f>IF(B373&lt;&gt;"",ROWS($B$6:B373),"")</f>
        <v>368</v>
      </c>
      <c r="B373" s="32" t="s">
        <v>883</v>
      </c>
      <c r="C373" s="1" t="s">
        <v>884</v>
      </c>
      <c r="D373" s="32" t="s">
        <v>37</v>
      </c>
      <c r="E373" s="33">
        <v>232</v>
      </c>
      <c r="F373" s="34">
        <v>33</v>
      </c>
      <c r="G373" s="34">
        <v>3</v>
      </c>
      <c r="H373" s="35">
        <v>45275</v>
      </c>
      <c r="I373" s="36" t="s">
        <v>150</v>
      </c>
    </row>
    <row r="374" spans="1:9" x14ac:dyDescent="0.3">
      <c r="A374" s="51">
        <f>IF(B374&lt;&gt;"",ROWS($B$6:B374),"")</f>
        <v>369</v>
      </c>
      <c r="B374" s="32" t="s">
        <v>885</v>
      </c>
      <c r="C374" s="1" t="s">
        <v>885</v>
      </c>
      <c r="D374" s="32" t="s">
        <v>886</v>
      </c>
      <c r="E374" s="33">
        <v>216.51</v>
      </c>
      <c r="F374" s="34">
        <v>174</v>
      </c>
      <c r="G374" s="34">
        <v>5</v>
      </c>
      <c r="H374" s="35">
        <v>45588</v>
      </c>
      <c r="I374" s="36" t="s">
        <v>548</v>
      </c>
    </row>
    <row r="375" spans="1:9" x14ac:dyDescent="0.3">
      <c r="A375" s="51">
        <f>IF(B375&lt;&gt;"",ROWS($B$6:B375),"")</f>
        <v>370</v>
      </c>
      <c r="B375" s="32" t="s">
        <v>887</v>
      </c>
      <c r="C375" s="1" t="s">
        <v>888</v>
      </c>
      <c r="D375" s="32" t="s">
        <v>889</v>
      </c>
      <c r="E375" s="33">
        <v>208</v>
      </c>
      <c r="F375" s="34">
        <v>33</v>
      </c>
      <c r="G375" s="34">
        <v>1</v>
      </c>
      <c r="H375" s="35">
        <v>45012</v>
      </c>
      <c r="I375" s="36" t="s">
        <v>170</v>
      </c>
    </row>
    <row r="376" spans="1:9" x14ac:dyDescent="0.3">
      <c r="A376" s="51">
        <f>IF(B376&lt;&gt;"",ROWS($B$6:B376),"")</f>
        <v>371</v>
      </c>
      <c r="B376" s="32" t="s">
        <v>890</v>
      </c>
      <c r="C376" s="1" t="s">
        <v>891</v>
      </c>
      <c r="D376" s="32" t="s">
        <v>167</v>
      </c>
      <c r="E376" s="33">
        <v>204</v>
      </c>
      <c r="F376" s="34">
        <v>58</v>
      </c>
      <c r="G376" s="34">
        <v>1</v>
      </c>
      <c r="H376" s="35">
        <v>44007</v>
      </c>
      <c r="I376" s="36" t="s">
        <v>170</v>
      </c>
    </row>
    <row r="377" spans="1:9" x14ac:dyDescent="0.3">
      <c r="A377" s="8">
        <f>IF(B377&lt;&gt;"",ROWS($B$6:B377),"")</f>
        <v>372</v>
      </c>
      <c r="B377" s="32" t="s">
        <v>892</v>
      </c>
      <c r="C377" s="1" t="s">
        <v>893</v>
      </c>
      <c r="D377" s="32" t="s">
        <v>894</v>
      </c>
      <c r="E377" s="33">
        <v>203.4</v>
      </c>
      <c r="F377" s="34">
        <v>34</v>
      </c>
      <c r="G377" s="34">
        <v>1</v>
      </c>
      <c r="H377" s="35">
        <v>44655</v>
      </c>
      <c r="I377" s="36" t="s">
        <v>170</v>
      </c>
    </row>
    <row r="378" spans="1:9" x14ac:dyDescent="0.3">
      <c r="A378" s="8">
        <f>IF(B378&lt;&gt;"",ROWS($B$6:B378),"")</f>
        <v>373</v>
      </c>
      <c r="B378" s="32" t="s">
        <v>895</v>
      </c>
      <c r="C378" s="1" t="s">
        <v>896</v>
      </c>
      <c r="D378" s="32" t="s">
        <v>37</v>
      </c>
      <c r="E378" s="33">
        <v>200</v>
      </c>
      <c r="F378" s="34">
        <v>40</v>
      </c>
      <c r="G378" s="34">
        <v>1</v>
      </c>
      <c r="H378" s="35">
        <v>43518</v>
      </c>
      <c r="I378" s="36" t="s">
        <v>75</v>
      </c>
    </row>
    <row r="379" spans="1:9" x14ac:dyDescent="0.3">
      <c r="A379" s="8">
        <f>IF(B379&lt;&gt;"",ROWS($B$6:B379),"")</f>
        <v>374</v>
      </c>
      <c r="B379" s="32" t="s">
        <v>897</v>
      </c>
      <c r="C379" s="1" t="s">
        <v>898</v>
      </c>
      <c r="D379" s="32" t="s">
        <v>37</v>
      </c>
      <c r="E379" s="33">
        <v>182</v>
      </c>
      <c r="F379" s="34">
        <v>32</v>
      </c>
      <c r="G379" s="34">
        <v>1</v>
      </c>
      <c r="H379" s="35">
        <v>45198</v>
      </c>
      <c r="I379" s="36" t="s">
        <v>119</v>
      </c>
    </row>
    <row r="380" spans="1:9" x14ac:dyDescent="0.3">
      <c r="A380" s="8">
        <f>IF(B380&lt;&gt;"",ROWS($B$6:B380),"")</f>
        <v>375</v>
      </c>
      <c r="B380" s="32" t="s">
        <v>899</v>
      </c>
      <c r="C380" s="1" t="s">
        <v>900</v>
      </c>
      <c r="D380" s="32" t="s">
        <v>191</v>
      </c>
      <c r="E380" s="33">
        <v>180</v>
      </c>
      <c r="F380" s="34">
        <v>40</v>
      </c>
      <c r="G380" s="34">
        <v>1</v>
      </c>
      <c r="H380" s="35">
        <v>44971</v>
      </c>
      <c r="I380" s="36" t="s">
        <v>901</v>
      </c>
    </row>
    <row r="381" spans="1:9" x14ac:dyDescent="0.3">
      <c r="A381" s="8">
        <f>IF(B381&lt;&gt;"",ROWS($B$6:B381),"")</f>
        <v>376</v>
      </c>
      <c r="B381" s="32" t="s">
        <v>902</v>
      </c>
      <c r="C381" s="1" t="s">
        <v>903</v>
      </c>
      <c r="D381" s="32" t="s">
        <v>37</v>
      </c>
      <c r="E381" s="33">
        <v>150</v>
      </c>
      <c r="F381" s="34">
        <v>60</v>
      </c>
      <c r="G381" s="34">
        <v>1</v>
      </c>
      <c r="H381" s="35">
        <v>42321</v>
      </c>
      <c r="I381" s="36" t="s">
        <v>75</v>
      </c>
    </row>
    <row r="382" spans="1:9" x14ac:dyDescent="0.3">
      <c r="A382" s="8">
        <f>IF(B382&lt;&gt;"",ROWS($B$6:B382),"")</f>
        <v>377</v>
      </c>
      <c r="B382" s="32" t="s">
        <v>904</v>
      </c>
      <c r="C382" s="1" t="s">
        <v>905</v>
      </c>
      <c r="D382" s="32" t="s">
        <v>906</v>
      </c>
      <c r="E382" s="33">
        <v>150</v>
      </c>
      <c r="F382" s="34">
        <v>50</v>
      </c>
      <c r="G382" s="34">
        <v>1</v>
      </c>
      <c r="H382" s="35">
        <v>44707</v>
      </c>
      <c r="I382" s="36" t="s">
        <v>510</v>
      </c>
    </row>
    <row r="383" spans="1:9" x14ac:dyDescent="0.3">
      <c r="A383" s="8">
        <f>IF(B383&lt;&gt;"",ROWS($B$6:B383),"")</f>
        <v>378</v>
      </c>
      <c r="B383" s="32" t="s">
        <v>907</v>
      </c>
      <c r="C383" s="1" t="s">
        <v>908</v>
      </c>
      <c r="D383" s="32" t="s">
        <v>281</v>
      </c>
      <c r="E383" s="33">
        <v>122</v>
      </c>
      <c r="F383" s="34">
        <v>26</v>
      </c>
      <c r="G383" s="34">
        <v>1</v>
      </c>
      <c r="H383" s="35">
        <v>43448</v>
      </c>
      <c r="I383" s="36" t="s">
        <v>119</v>
      </c>
    </row>
    <row r="384" spans="1:9" x14ac:dyDescent="0.3">
      <c r="A384" s="8">
        <f>IF(B384&lt;&gt;"",ROWS($B$6:B384),"")</f>
        <v>379</v>
      </c>
      <c r="B384" s="32" t="s">
        <v>909</v>
      </c>
      <c r="C384" s="1" t="s">
        <v>910</v>
      </c>
      <c r="D384" s="32" t="s">
        <v>167</v>
      </c>
      <c r="E384" s="33">
        <v>121</v>
      </c>
      <c r="F384" s="34">
        <v>21</v>
      </c>
      <c r="G384" s="34">
        <v>1</v>
      </c>
      <c r="H384" s="35">
        <v>43868</v>
      </c>
      <c r="I384" s="36" t="s">
        <v>222</v>
      </c>
    </row>
    <row r="385" spans="1:9" x14ac:dyDescent="0.3">
      <c r="A385" s="8">
        <f>IF(B385&lt;&gt;"",ROWS($B$6:B385),"")</f>
        <v>380</v>
      </c>
      <c r="B385" s="32" t="s">
        <v>911</v>
      </c>
      <c r="C385" s="1" t="s">
        <v>912</v>
      </c>
      <c r="D385" s="32" t="s">
        <v>37</v>
      </c>
      <c r="E385" s="33">
        <v>120</v>
      </c>
      <c r="F385" s="34">
        <v>48</v>
      </c>
      <c r="G385" s="34">
        <v>4</v>
      </c>
      <c r="H385" s="35">
        <v>44869</v>
      </c>
      <c r="I385" s="36" t="s">
        <v>110</v>
      </c>
    </row>
    <row r="386" spans="1:9" x14ac:dyDescent="0.3">
      <c r="A386" s="8">
        <f>IF(B386&lt;&gt;"",ROWS($B$6:B386),"")</f>
        <v>381</v>
      </c>
      <c r="B386" s="32" t="s">
        <v>913</v>
      </c>
      <c r="C386" s="1" t="s">
        <v>914</v>
      </c>
      <c r="D386" s="32" t="s">
        <v>915</v>
      </c>
      <c r="E386" s="33">
        <v>108</v>
      </c>
      <c r="F386" s="34">
        <v>18</v>
      </c>
      <c r="G386" s="34">
        <v>1</v>
      </c>
      <c r="H386" s="35">
        <v>45149</v>
      </c>
      <c r="I386" s="36" t="s">
        <v>376</v>
      </c>
    </row>
    <row r="387" spans="1:9" x14ac:dyDescent="0.3">
      <c r="A387" s="8">
        <f>IF(B387&lt;&gt;"",ROWS($B$6:B387),"")</f>
        <v>382</v>
      </c>
      <c r="B387" s="32" t="s">
        <v>916</v>
      </c>
      <c r="C387" s="1" t="s">
        <v>917</v>
      </c>
      <c r="D387" s="32" t="s">
        <v>497</v>
      </c>
      <c r="E387" s="33">
        <v>100</v>
      </c>
      <c r="F387" s="34">
        <v>20</v>
      </c>
      <c r="G387" s="34">
        <v>1</v>
      </c>
      <c r="H387" s="35">
        <v>44883</v>
      </c>
      <c r="I387" s="36" t="s">
        <v>464</v>
      </c>
    </row>
    <row r="388" spans="1:9" x14ac:dyDescent="0.3">
      <c r="A388" s="8">
        <f>IF(B388&lt;&gt;"",ROWS($B$6:B388),"")</f>
        <v>383</v>
      </c>
      <c r="B388" s="32" t="s">
        <v>918</v>
      </c>
      <c r="C388" s="1" t="s">
        <v>919</v>
      </c>
      <c r="D388" s="32" t="s">
        <v>308</v>
      </c>
      <c r="E388" s="33">
        <v>100</v>
      </c>
      <c r="F388" s="34">
        <v>20</v>
      </c>
      <c r="G388" s="34">
        <v>1</v>
      </c>
      <c r="H388" s="35">
        <v>45099</v>
      </c>
      <c r="I388" s="36" t="s">
        <v>533</v>
      </c>
    </row>
    <row r="389" spans="1:9" x14ac:dyDescent="0.3">
      <c r="A389" s="8">
        <f>IF(B389&lt;&gt;"",ROWS($B$6:B389),"")</f>
        <v>384</v>
      </c>
      <c r="B389" s="32" t="s">
        <v>920</v>
      </c>
      <c r="C389" s="1" t="s">
        <v>921</v>
      </c>
      <c r="D389" s="32" t="s">
        <v>167</v>
      </c>
      <c r="E389" s="33">
        <v>100</v>
      </c>
      <c r="F389" s="34">
        <v>20</v>
      </c>
      <c r="G389" s="34">
        <v>1</v>
      </c>
      <c r="H389" s="35">
        <v>44316</v>
      </c>
      <c r="I389" s="36" t="s">
        <v>170</v>
      </c>
    </row>
    <row r="390" spans="1:9" x14ac:dyDescent="0.3">
      <c r="A390" s="8">
        <f>IF(B390&lt;&gt;"",ROWS($B$6:B390),"")</f>
        <v>385</v>
      </c>
      <c r="B390" s="32" t="s">
        <v>922</v>
      </c>
      <c r="C390" s="1" t="s">
        <v>923</v>
      </c>
      <c r="D390" s="32" t="s">
        <v>178</v>
      </c>
      <c r="E390" s="33">
        <v>99</v>
      </c>
      <c r="F390" s="34">
        <v>18</v>
      </c>
      <c r="G390" s="34">
        <v>1</v>
      </c>
      <c r="H390" s="35">
        <v>43987</v>
      </c>
      <c r="I390" s="36" t="s">
        <v>170</v>
      </c>
    </row>
    <row r="391" spans="1:9" x14ac:dyDescent="0.3">
      <c r="A391" s="8">
        <f>IF(B391&lt;&gt;"",ROWS($B$6:B391),"")</f>
        <v>386</v>
      </c>
      <c r="B391" s="32" t="s">
        <v>924</v>
      </c>
      <c r="C391" s="1" t="s">
        <v>925</v>
      </c>
      <c r="D391" s="32" t="s">
        <v>894</v>
      </c>
      <c r="E391" s="33">
        <v>99</v>
      </c>
      <c r="F391" s="34">
        <v>18</v>
      </c>
      <c r="G391" s="34">
        <v>1</v>
      </c>
      <c r="H391" s="35">
        <v>44331</v>
      </c>
      <c r="I391" s="36" t="s">
        <v>464</v>
      </c>
    </row>
    <row r="392" spans="1:9" x14ac:dyDescent="0.3">
      <c r="A392" s="8">
        <f>IF(B392&lt;&gt;"",ROWS($B$6:B392),"")</f>
        <v>387</v>
      </c>
      <c r="B392" s="32" t="s">
        <v>926</v>
      </c>
      <c r="C392" s="1" t="s">
        <v>927</v>
      </c>
      <c r="D392" s="32" t="s">
        <v>438</v>
      </c>
      <c r="E392" s="33">
        <v>95</v>
      </c>
      <c r="F392" s="34">
        <v>16</v>
      </c>
      <c r="G392" s="34">
        <v>1</v>
      </c>
      <c r="H392" s="35">
        <v>45012</v>
      </c>
      <c r="I392" s="36" t="s">
        <v>170</v>
      </c>
    </row>
    <row r="393" spans="1:9" x14ac:dyDescent="0.3">
      <c r="A393" s="8">
        <f>IF(B393&lt;&gt;"",ROWS($B$6:B393),"")</f>
        <v>388</v>
      </c>
      <c r="B393" s="32" t="s">
        <v>928</v>
      </c>
      <c r="C393" s="1" t="s">
        <v>929</v>
      </c>
      <c r="D393" s="32" t="s">
        <v>167</v>
      </c>
      <c r="E393" s="33">
        <v>68</v>
      </c>
      <c r="F393" s="34">
        <v>14</v>
      </c>
      <c r="G393" s="34">
        <v>1</v>
      </c>
      <c r="H393" s="35">
        <v>45012</v>
      </c>
      <c r="I393" s="36" t="s">
        <v>170</v>
      </c>
    </row>
    <row r="394" spans="1:9" x14ac:dyDescent="0.3">
      <c r="A394" s="8">
        <f>IF(B394&lt;&gt;"",ROWS($B$6:B394),"")</f>
        <v>389</v>
      </c>
      <c r="B394" s="32" t="s">
        <v>930</v>
      </c>
      <c r="C394" s="1" t="s">
        <v>931</v>
      </c>
      <c r="D394" s="32" t="s">
        <v>413</v>
      </c>
      <c r="E394" s="33">
        <v>64</v>
      </c>
      <c r="F394" s="34">
        <v>13</v>
      </c>
      <c r="G394" s="34">
        <v>1</v>
      </c>
      <c r="H394" s="35" t="s">
        <v>58</v>
      </c>
      <c r="I394" s="36" t="s">
        <v>170</v>
      </c>
    </row>
    <row r="395" spans="1:9" x14ac:dyDescent="0.3">
      <c r="A395" s="8">
        <f>IF(B395&lt;&gt;"",ROWS($B$6:B395),"")</f>
        <v>390</v>
      </c>
      <c r="B395" s="32" t="s">
        <v>932</v>
      </c>
      <c r="C395" s="1" t="s">
        <v>933</v>
      </c>
      <c r="D395" s="32" t="s">
        <v>934</v>
      </c>
      <c r="E395" s="33">
        <v>57</v>
      </c>
      <c r="F395" s="34">
        <v>10</v>
      </c>
      <c r="G395" s="34">
        <v>1</v>
      </c>
      <c r="H395" s="35">
        <v>45012</v>
      </c>
      <c r="I395" s="36" t="s">
        <v>170</v>
      </c>
    </row>
    <row r="396" spans="1:9" x14ac:dyDescent="0.3">
      <c r="A396" s="8">
        <f>IF(B396&lt;&gt;"",ROWS($B$6:B396),"")</f>
        <v>391</v>
      </c>
      <c r="B396" s="32" t="s">
        <v>935</v>
      </c>
      <c r="C396" s="1" t="s">
        <v>936</v>
      </c>
      <c r="D396" s="32" t="s">
        <v>37</v>
      </c>
      <c r="E396" s="33">
        <v>45</v>
      </c>
      <c r="F396" s="34">
        <v>18</v>
      </c>
      <c r="G396" s="34">
        <v>4</v>
      </c>
      <c r="H396" s="35">
        <v>44568</v>
      </c>
      <c r="I396" s="36" t="s">
        <v>56</v>
      </c>
    </row>
    <row r="397" spans="1:9" x14ac:dyDescent="0.3">
      <c r="A397" s="8">
        <f>IF(B397&lt;&gt;"",ROWS($B$6:B397),"")</f>
        <v>392</v>
      </c>
      <c r="B397" s="32" t="s">
        <v>937</v>
      </c>
      <c r="C397" s="1" t="s">
        <v>937</v>
      </c>
      <c r="D397" s="32" t="s">
        <v>27</v>
      </c>
      <c r="E397" s="33">
        <v>44.4</v>
      </c>
      <c r="F397" s="34">
        <v>6</v>
      </c>
      <c r="G397" s="34">
        <v>1</v>
      </c>
      <c r="H397" s="35">
        <v>44659</v>
      </c>
      <c r="I397" s="36" t="s">
        <v>170</v>
      </c>
    </row>
    <row r="398" spans="1:9" x14ac:dyDescent="0.3">
      <c r="A398" s="8">
        <f>IF(B398&lt;&gt;"",ROWS($B$6:B398),"")</f>
        <v>393</v>
      </c>
      <c r="B398" s="32" t="s">
        <v>938</v>
      </c>
      <c r="C398" s="1" t="s">
        <v>939</v>
      </c>
      <c r="D398" s="32" t="s">
        <v>74</v>
      </c>
      <c r="E398" s="33">
        <v>40</v>
      </c>
      <c r="F398" s="34">
        <v>8</v>
      </c>
      <c r="G398" s="34">
        <v>1</v>
      </c>
      <c r="H398" s="35">
        <v>44655</v>
      </c>
      <c r="I398" s="36" t="s">
        <v>170</v>
      </c>
    </row>
    <row r="399" spans="1:9" x14ac:dyDescent="0.3">
      <c r="A399" s="8">
        <f>IF(B399&lt;&gt;"",ROWS($B$6:B399),"")</f>
        <v>394</v>
      </c>
      <c r="B399" s="32" t="s">
        <v>940</v>
      </c>
      <c r="C399" s="1" t="s">
        <v>941</v>
      </c>
      <c r="D399" s="32" t="s">
        <v>399</v>
      </c>
      <c r="E399" s="33">
        <v>30</v>
      </c>
      <c r="F399" s="34">
        <v>12</v>
      </c>
      <c r="G399" s="34">
        <v>1</v>
      </c>
      <c r="H399" s="35">
        <v>44533</v>
      </c>
      <c r="I399" s="36" t="s">
        <v>533</v>
      </c>
    </row>
    <row r="400" spans="1:9" x14ac:dyDescent="0.3">
      <c r="A400" t="s">
        <v>12</v>
      </c>
      <c r="B400">
        <f>SUBTOTAL(103,_2024[Filmo pavadinimas])</f>
        <v>394</v>
      </c>
      <c r="E400" s="19">
        <f>SUBTOTAL(109,_2024[Pajamos])</f>
        <v>23536721.179999974</v>
      </c>
      <c r="F400" s="12">
        <f>SUBTOTAL(109,_2024[Žiūrovų skaičius])</f>
        <v>3641423</v>
      </c>
    </row>
    <row r="402" spans="4:6" x14ac:dyDescent="0.3">
      <c r="D402" s="2" t="s">
        <v>13</v>
      </c>
      <c r="E402" s="22" t="s">
        <v>5</v>
      </c>
      <c r="F402" s="3" t="s">
        <v>6</v>
      </c>
    </row>
    <row r="403" spans="4:6" x14ac:dyDescent="0.3">
      <c r="D403" s="1" t="s">
        <v>25</v>
      </c>
      <c r="E403" s="23">
        <f>Sausis[[#Totals],[Pajamos]]</f>
        <v>3310779.7257317062</v>
      </c>
      <c r="F403" s="44">
        <f>Sausis[[#Totals],[Žiūrovų skaičius]]</f>
        <v>498514</v>
      </c>
    </row>
    <row r="404" spans="4:6" x14ac:dyDescent="0.3">
      <c r="D404" s="1" t="s">
        <v>14</v>
      </c>
      <c r="E404" s="23">
        <f>Table3_Vasaris[[#Totals],[Pajamos]]</f>
        <v>2487792.9142682934</v>
      </c>
      <c r="F404" s="44">
        <f>Table3_Vasaris[[#Totals],[Žiūrovų skaičius]]</f>
        <v>386445</v>
      </c>
    </row>
    <row r="405" spans="4:6" x14ac:dyDescent="0.3">
      <c r="D405" s="1" t="s">
        <v>15</v>
      </c>
      <c r="E405" s="23">
        <f>Table3_Vasaris5[[#Totals],[Pajamos]]</f>
        <v>2002484.5499999991</v>
      </c>
      <c r="F405" s="44">
        <f>Table3_Vasaris5[[#Totals],[Žiūrovų skaičius]]</f>
        <v>292481</v>
      </c>
    </row>
    <row r="406" spans="4:6" x14ac:dyDescent="0.3">
      <c r="D406" s="1" t="s">
        <v>16</v>
      </c>
      <c r="E406" s="23">
        <f>Table3_Balandis[[#Totals],[Pajamos]]</f>
        <v>1370567.7699999996</v>
      </c>
      <c r="F406" s="44">
        <f>Table3_Balandis[[#Totals],[Žiūrovų skaičius]]</f>
        <v>220325</v>
      </c>
    </row>
    <row r="407" spans="4:6" x14ac:dyDescent="0.3">
      <c r="D407" s="1" t="s">
        <v>17</v>
      </c>
      <c r="E407" s="23">
        <f>Table3_Gegužė[[#Totals],[Pajamos]]</f>
        <v>825041.83000000007</v>
      </c>
      <c r="F407" s="44">
        <f>Table3_Gegužė[[#Totals],[Žiūrovų skaičius]]</f>
        <v>135632</v>
      </c>
    </row>
    <row r="408" spans="4:6" x14ac:dyDescent="0.3">
      <c r="D408" s="1" t="s">
        <v>18</v>
      </c>
      <c r="E408" s="23">
        <f>Table3_Birželis[[#Totals],[Pajamos]]</f>
        <v>1767940.64</v>
      </c>
      <c r="F408" s="44">
        <f>Table3_Birželis[[#Totals],[Žiūrovų skaičius]]</f>
        <v>298100</v>
      </c>
    </row>
    <row r="409" spans="4:6" x14ac:dyDescent="0.3">
      <c r="D409" s="1" t="s">
        <v>19</v>
      </c>
      <c r="E409" s="23">
        <f>Table3_Liepa[[#Totals],[Pajamos]]</f>
        <v>2123244.3100000005</v>
      </c>
      <c r="F409" s="44">
        <f>Table3_Liepa[[#Totals],[Žiūrovų skaičius]]</f>
        <v>343308</v>
      </c>
    </row>
    <row r="410" spans="4:6" x14ac:dyDescent="0.3">
      <c r="D410" s="1" t="s">
        <v>20</v>
      </c>
      <c r="E410" s="23">
        <f>Table3_Rugpjūtis[[#Totals],[Pajamos]]</f>
        <v>2032264.9899999993</v>
      </c>
      <c r="F410" s="44">
        <f>Table3_Rugpjūtis[[#Totals],[Žiūrovų skaičius]]</f>
        <v>312131</v>
      </c>
    </row>
    <row r="411" spans="4:6" x14ac:dyDescent="0.3">
      <c r="D411" s="1" t="s">
        <v>21</v>
      </c>
      <c r="E411" s="23">
        <f>Table3_Rugsėjis[[#Totals],[Pajamos]]</f>
        <v>1232122.9200000004</v>
      </c>
      <c r="F411" s="44">
        <f>Table3_Rugsėjis[[#Totals],[Žiūrovų skaičius]]</f>
        <v>189087</v>
      </c>
    </row>
    <row r="412" spans="4:6" x14ac:dyDescent="0.3">
      <c r="D412" s="1" t="s">
        <v>22</v>
      </c>
      <c r="E412" s="23">
        <f>Table3_Spalis[[#Totals],[Pajamos]]</f>
        <v>1639646.6400000004</v>
      </c>
      <c r="F412" s="44">
        <f>Table3_Spalis[[#Totals],[Žiūrovų skaičius]]</f>
        <v>254563</v>
      </c>
    </row>
    <row r="413" spans="4:6" x14ac:dyDescent="0.3">
      <c r="D413" s="1" t="s">
        <v>23</v>
      </c>
      <c r="E413" s="23">
        <f>Table3_Lapkritis[[#Totals],[Pajamos]]</f>
        <v>2241093.310000001</v>
      </c>
      <c r="F413" s="44">
        <f>Table3_Lapkritis[[#Totals],[Žiūrovų skaičius]]</f>
        <v>325180</v>
      </c>
    </row>
    <row r="414" spans="4:6" ht="15" customHeight="1" thickBot="1" x14ac:dyDescent="0.35">
      <c r="D414" s="1" t="s">
        <v>0</v>
      </c>
      <c r="E414" s="23">
        <f>Table3_Gruodis[[#Totals],[Pajamos]]</f>
        <v>2503741.58</v>
      </c>
      <c r="F414" s="44">
        <f>Table3_Gruodis[[#Totals],[Žiūrovų skaičius]]</f>
        <v>385657</v>
      </c>
    </row>
    <row r="415" spans="4:6" x14ac:dyDescent="0.3">
      <c r="D415" s="43" t="s">
        <v>24</v>
      </c>
      <c r="E415" s="24">
        <f>SUM(E403:E414)</f>
        <v>23536721.18</v>
      </c>
      <c r="F415" s="4">
        <f>SUM(F403:F414)</f>
        <v>3641423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9"/>
  <sheetViews>
    <sheetView topLeftCell="A4" workbookViewId="0">
      <selection activeCell="B8" sqref="B8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25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26</v>
      </c>
      <c r="D6" s="1" t="s">
        <v>27</v>
      </c>
      <c r="E6" s="21">
        <v>1147609</v>
      </c>
      <c r="F6" s="9">
        <v>161502</v>
      </c>
      <c r="G6" s="9">
        <v>15</v>
      </c>
      <c r="H6" s="47">
        <v>45289</v>
      </c>
      <c r="I6" s="11" t="s">
        <v>28</v>
      </c>
    </row>
    <row r="7" spans="1:9" x14ac:dyDescent="0.3">
      <c r="A7" s="8">
        <f>IF(B7&lt;&gt;"",ROWS($B$6:B7),"")</f>
        <v>2</v>
      </c>
      <c r="B7" s="1" t="s">
        <v>29</v>
      </c>
      <c r="C7" s="1" t="s">
        <v>29</v>
      </c>
      <c r="D7" s="1" t="s">
        <v>27</v>
      </c>
      <c r="E7" s="21">
        <v>750313.43000000017</v>
      </c>
      <c r="F7" s="9">
        <v>106544</v>
      </c>
      <c r="G7" s="9">
        <v>16</v>
      </c>
      <c r="H7" s="47">
        <v>45310</v>
      </c>
      <c r="I7" s="11" t="s">
        <v>30</v>
      </c>
    </row>
    <row r="8" spans="1:9" x14ac:dyDescent="0.3">
      <c r="A8" s="8">
        <f>IF(B8&lt;&gt;"",ROWS($B$6:B8),"")</f>
        <v>3</v>
      </c>
      <c r="B8" s="1" t="s">
        <v>76</v>
      </c>
      <c r="C8" s="1" t="s">
        <v>942</v>
      </c>
      <c r="D8" s="1" t="s">
        <v>55</v>
      </c>
      <c r="E8" s="21">
        <v>217787.55</v>
      </c>
      <c r="F8" s="9">
        <v>37457</v>
      </c>
      <c r="G8" s="9">
        <v>15</v>
      </c>
      <c r="H8" s="47">
        <v>45275</v>
      </c>
      <c r="I8" s="11" t="s">
        <v>48</v>
      </c>
    </row>
    <row r="9" spans="1:9" x14ac:dyDescent="0.3">
      <c r="A9" s="52">
        <f>IF(B9&lt;&gt;"",ROWS($B$6:B9),"")</f>
        <v>4</v>
      </c>
      <c r="B9" s="37" t="s">
        <v>67</v>
      </c>
      <c r="C9" s="1" t="s">
        <v>68</v>
      </c>
      <c r="D9" s="37" t="s">
        <v>69</v>
      </c>
      <c r="E9" s="38">
        <v>190531.52</v>
      </c>
      <c r="F9" s="39">
        <v>36173</v>
      </c>
      <c r="G9" s="39">
        <v>29</v>
      </c>
      <c r="H9" s="48">
        <v>45282</v>
      </c>
      <c r="I9" s="40" t="s">
        <v>38</v>
      </c>
    </row>
    <row r="10" spans="1:9" x14ac:dyDescent="0.3">
      <c r="A10" s="52">
        <f>IF(B10&lt;&gt;"",ROWS($B$6:B10),"")</f>
        <v>5</v>
      </c>
      <c r="B10" s="37" t="s">
        <v>108</v>
      </c>
      <c r="C10" s="1" t="s">
        <v>109</v>
      </c>
      <c r="D10" s="37" t="s">
        <v>37</v>
      </c>
      <c r="E10" s="38">
        <v>130091.12</v>
      </c>
      <c r="F10" s="39">
        <v>19501</v>
      </c>
      <c r="G10" s="39">
        <v>15</v>
      </c>
      <c r="H10" s="48">
        <v>45296</v>
      </c>
      <c r="I10" s="40" t="s">
        <v>110</v>
      </c>
    </row>
    <row r="11" spans="1:9" x14ac:dyDescent="0.3">
      <c r="A11" s="52">
        <f>IF(B11&lt;&gt;"",ROWS($B$6:B11),"")</f>
        <v>6</v>
      </c>
      <c r="B11" s="37" t="s">
        <v>104</v>
      </c>
      <c r="C11" s="1" t="s">
        <v>105</v>
      </c>
      <c r="D11" s="37" t="s">
        <v>37</v>
      </c>
      <c r="E11" s="38">
        <v>128319.12</v>
      </c>
      <c r="F11" s="39">
        <v>18385</v>
      </c>
      <c r="G11" s="39">
        <v>16</v>
      </c>
      <c r="H11" s="48">
        <v>45303</v>
      </c>
      <c r="I11" s="40" t="s">
        <v>99</v>
      </c>
    </row>
    <row r="12" spans="1:9" x14ac:dyDescent="0.3">
      <c r="A12" s="52">
        <f>IF(B12&lt;&gt;"",ROWS($B$6:B12),"")</f>
        <v>7</v>
      </c>
      <c r="B12" s="37" t="s">
        <v>64</v>
      </c>
      <c r="C12" s="1" t="s">
        <v>65</v>
      </c>
      <c r="D12" s="37" t="s">
        <v>943</v>
      </c>
      <c r="E12" s="38">
        <v>117153.27</v>
      </c>
      <c r="F12" s="39">
        <v>17231</v>
      </c>
      <c r="G12" s="39">
        <v>20</v>
      </c>
      <c r="H12" s="48">
        <v>45310</v>
      </c>
      <c r="I12" s="40" t="s">
        <v>34</v>
      </c>
    </row>
    <row r="13" spans="1:9" x14ac:dyDescent="0.3">
      <c r="A13" s="52">
        <f>IF(B13&lt;&gt;"",ROWS($B$6:B13),"")</f>
        <v>8</v>
      </c>
      <c r="B13" s="37" t="s">
        <v>153</v>
      </c>
      <c r="C13" s="1" t="s">
        <v>154</v>
      </c>
      <c r="D13" s="37" t="s">
        <v>37</v>
      </c>
      <c r="E13" s="38">
        <v>82744.59</v>
      </c>
      <c r="F13" s="39">
        <v>12393</v>
      </c>
      <c r="G13" s="39">
        <v>13</v>
      </c>
      <c r="H13" s="48">
        <v>45282</v>
      </c>
      <c r="I13" s="40" t="s">
        <v>48</v>
      </c>
    </row>
    <row r="14" spans="1:9" x14ac:dyDescent="0.3">
      <c r="A14" s="52">
        <f>IF(B14&lt;&gt;"",ROWS($B$6:B14),"")</f>
        <v>9</v>
      </c>
      <c r="B14" s="37" t="s">
        <v>157</v>
      </c>
      <c r="C14" s="1" t="s">
        <v>158</v>
      </c>
      <c r="D14" s="37" t="s">
        <v>55</v>
      </c>
      <c r="E14" s="38">
        <v>77218.58</v>
      </c>
      <c r="F14" s="39">
        <v>10910</v>
      </c>
      <c r="G14" s="39">
        <v>14</v>
      </c>
      <c r="H14" s="48">
        <v>45261</v>
      </c>
      <c r="I14" s="40" t="s">
        <v>110</v>
      </c>
    </row>
    <row r="15" spans="1:9" x14ac:dyDescent="0.3">
      <c r="A15" s="52">
        <f>IF(B15&lt;&gt;"",ROWS($B$6:B15),"")</f>
        <v>10</v>
      </c>
      <c r="B15" s="37" t="s">
        <v>168</v>
      </c>
      <c r="C15" s="1" t="s">
        <v>168</v>
      </c>
      <c r="D15" s="37" t="s">
        <v>169</v>
      </c>
      <c r="E15" s="38">
        <v>64114.21</v>
      </c>
      <c r="F15" s="39">
        <v>9965</v>
      </c>
      <c r="G15" s="39">
        <v>24</v>
      </c>
      <c r="H15" s="48">
        <v>45303</v>
      </c>
      <c r="I15" s="40" t="s">
        <v>170</v>
      </c>
    </row>
    <row r="16" spans="1:9" x14ac:dyDescent="0.3">
      <c r="A16" s="52">
        <f>IF(B16&lt;&gt;"",ROWS($B$6:B16),"")</f>
        <v>11</v>
      </c>
      <c r="B16" s="37" t="s">
        <v>114</v>
      </c>
      <c r="C16" s="1" t="s">
        <v>114</v>
      </c>
      <c r="D16" s="37" t="s">
        <v>115</v>
      </c>
      <c r="E16" s="38">
        <v>59446.8</v>
      </c>
      <c r="F16" s="39">
        <v>8505</v>
      </c>
      <c r="G16" s="39">
        <v>21</v>
      </c>
      <c r="H16" s="48">
        <v>45317</v>
      </c>
      <c r="I16" s="40" t="s">
        <v>116</v>
      </c>
    </row>
    <row r="17" spans="1:9" x14ac:dyDescent="0.3">
      <c r="A17" s="52">
        <f>IF(B17&lt;&gt;"",ROWS($B$6:B17),"")</f>
        <v>12</v>
      </c>
      <c r="B17" s="37" t="s">
        <v>223</v>
      </c>
      <c r="C17" s="1" t="s">
        <v>224</v>
      </c>
      <c r="D17" s="37" t="s">
        <v>225</v>
      </c>
      <c r="E17" s="38">
        <v>37543.919999999998</v>
      </c>
      <c r="F17" s="39">
        <v>7202</v>
      </c>
      <c r="G17" s="39">
        <v>21</v>
      </c>
      <c r="H17" s="48">
        <v>45296</v>
      </c>
      <c r="I17" s="40" t="s">
        <v>99</v>
      </c>
    </row>
    <row r="18" spans="1:9" x14ac:dyDescent="0.3">
      <c r="A18" s="52">
        <f>IF(B18&lt;&gt;"",ROWS($B$6:B18),"")</f>
        <v>13</v>
      </c>
      <c r="B18" s="37" t="s">
        <v>195</v>
      </c>
      <c r="C18" s="1" t="s">
        <v>196</v>
      </c>
      <c r="D18" s="37" t="s">
        <v>37</v>
      </c>
      <c r="E18" s="38">
        <v>35915.64</v>
      </c>
      <c r="F18" s="39">
        <v>6826</v>
      </c>
      <c r="G18" s="39">
        <v>9</v>
      </c>
      <c r="H18" s="48">
        <v>45254</v>
      </c>
      <c r="I18" s="40" t="s">
        <v>34</v>
      </c>
    </row>
    <row r="19" spans="1:9" x14ac:dyDescent="0.3">
      <c r="A19" s="52">
        <f>IF(B19&lt;&gt;"",ROWS($B$6:B19),"")</f>
        <v>14</v>
      </c>
      <c r="B19" s="37" t="s">
        <v>257</v>
      </c>
      <c r="C19" s="1" t="s">
        <v>258</v>
      </c>
      <c r="D19" s="37" t="s">
        <v>74</v>
      </c>
      <c r="E19" s="38">
        <v>28214.02</v>
      </c>
      <c r="F19" s="39">
        <v>4413</v>
      </c>
      <c r="G19" s="39">
        <v>16</v>
      </c>
      <c r="H19" s="48">
        <v>45303</v>
      </c>
      <c r="I19" s="40" t="s">
        <v>99</v>
      </c>
    </row>
    <row r="20" spans="1:9" x14ac:dyDescent="0.3">
      <c r="A20" s="52">
        <f>IF(B20&lt;&gt;"",ROWS($B$6:B20),"")</f>
        <v>15</v>
      </c>
      <c r="B20" s="37" t="s">
        <v>294</v>
      </c>
      <c r="C20" s="1" t="s">
        <v>295</v>
      </c>
      <c r="D20" s="37" t="s">
        <v>55</v>
      </c>
      <c r="E20" s="38">
        <v>27516.86</v>
      </c>
      <c r="F20" s="39">
        <v>4059</v>
      </c>
      <c r="G20" s="39">
        <v>12</v>
      </c>
      <c r="H20" s="48">
        <v>45296</v>
      </c>
      <c r="I20" s="40" t="s">
        <v>38</v>
      </c>
    </row>
    <row r="21" spans="1:9" x14ac:dyDescent="0.3">
      <c r="A21" s="52">
        <f>IF(B21&lt;&gt;"",ROWS($B$6:B21),"")</f>
        <v>16</v>
      </c>
      <c r="B21" s="37" t="s">
        <v>215</v>
      </c>
      <c r="C21" s="1" t="s">
        <v>216</v>
      </c>
      <c r="D21" s="37" t="s">
        <v>217</v>
      </c>
      <c r="E21" s="38">
        <v>26861.8</v>
      </c>
      <c r="F21" s="39">
        <v>5341</v>
      </c>
      <c r="G21" s="39">
        <v>18</v>
      </c>
      <c r="H21" s="48">
        <v>45310</v>
      </c>
      <c r="I21" s="40" t="s">
        <v>116</v>
      </c>
    </row>
    <row r="22" spans="1:9" x14ac:dyDescent="0.3">
      <c r="A22" s="52">
        <f>IF(B22&lt;&gt;"",ROWS($B$6:B22),"")</f>
        <v>17</v>
      </c>
      <c r="B22" s="37" t="s">
        <v>296</v>
      </c>
      <c r="C22" s="1" t="s">
        <v>297</v>
      </c>
      <c r="D22" s="37" t="s">
        <v>298</v>
      </c>
      <c r="E22" s="38">
        <v>24771.1</v>
      </c>
      <c r="F22" s="39">
        <v>4966</v>
      </c>
      <c r="G22" s="39">
        <v>14</v>
      </c>
      <c r="H22" s="48">
        <v>45289</v>
      </c>
      <c r="I22" s="40" t="s">
        <v>119</v>
      </c>
    </row>
    <row r="23" spans="1:9" x14ac:dyDescent="0.3">
      <c r="A23" s="52">
        <f>IF(B23&lt;&gt;"",ROWS($B$6:B23),"")</f>
        <v>18</v>
      </c>
      <c r="B23" s="37" t="s">
        <v>320</v>
      </c>
      <c r="C23" s="1" t="s">
        <v>321</v>
      </c>
      <c r="D23" s="37" t="s">
        <v>37</v>
      </c>
      <c r="E23" s="38">
        <v>23983.3</v>
      </c>
      <c r="F23" s="39">
        <v>3704</v>
      </c>
      <c r="G23" s="39">
        <v>8</v>
      </c>
      <c r="H23" s="48">
        <v>45247</v>
      </c>
      <c r="I23" s="40" t="s">
        <v>75</v>
      </c>
    </row>
    <row r="24" spans="1:9" x14ac:dyDescent="0.3">
      <c r="A24" s="8">
        <f>IF(B24&lt;&gt;"",ROWS($B$6:B24),"")</f>
        <v>19</v>
      </c>
      <c r="B24" s="1" t="s">
        <v>243</v>
      </c>
      <c r="C24" s="1" t="s">
        <v>244</v>
      </c>
      <c r="D24" s="1" t="s">
        <v>245</v>
      </c>
      <c r="E24" s="21">
        <v>22160.510000000002</v>
      </c>
      <c r="F24" s="9">
        <v>3433</v>
      </c>
      <c r="G24" s="9">
        <v>7</v>
      </c>
      <c r="H24" s="47">
        <v>45282</v>
      </c>
      <c r="I24" s="11" t="s">
        <v>246</v>
      </c>
    </row>
    <row r="25" spans="1:9" x14ac:dyDescent="0.3">
      <c r="A25" s="8">
        <f>IF(B25&lt;&gt;"",ROWS($B$6:B25),"")</f>
        <v>20</v>
      </c>
      <c r="B25" s="1" t="s">
        <v>373</v>
      </c>
      <c r="C25" s="1" t="s">
        <v>374</v>
      </c>
      <c r="D25" s="1" t="s">
        <v>375</v>
      </c>
      <c r="E25" s="21">
        <v>13753.3</v>
      </c>
      <c r="F25" s="9">
        <v>2209</v>
      </c>
      <c r="G25" s="9">
        <v>17</v>
      </c>
      <c r="H25" s="47">
        <v>45296</v>
      </c>
      <c r="I25" s="11" t="s">
        <v>376</v>
      </c>
    </row>
    <row r="26" spans="1:9" x14ac:dyDescent="0.3">
      <c r="A26" s="8">
        <f>IF(B26&lt;&gt;"",ROWS($B$6:B26),"")</f>
        <v>21</v>
      </c>
      <c r="B26" s="1" t="s">
        <v>361</v>
      </c>
      <c r="C26" s="1" t="s">
        <v>362</v>
      </c>
      <c r="D26" s="1" t="s">
        <v>37</v>
      </c>
      <c r="E26" s="21">
        <v>11588.52</v>
      </c>
      <c r="F26" s="9">
        <v>1801</v>
      </c>
      <c r="G26" s="9">
        <v>14</v>
      </c>
      <c r="H26" s="47">
        <v>45317</v>
      </c>
      <c r="I26" s="11" t="s">
        <v>119</v>
      </c>
    </row>
    <row r="27" spans="1:9" x14ac:dyDescent="0.3">
      <c r="A27" s="8">
        <f>IF(B27&lt;&gt;"",ROWS($B$6:B27),"")</f>
        <v>22</v>
      </c>
      <c r="B27" s="1" t="s">
        <v>400</v>
      </c>
      <c r="C27" s="1" t="s">
        <v>401</v>
      </c>
      <c r="D27" s="1" t="s">
        <v>167</v>
      </c>
      <c r="E27" s="21">
        <v>7568.9</v>
      </c>
      <c r="F27" s="9">
        <v>1189</v>
      </c>
      <c r="G27" s="9">
        <v>5</v>
      </c>
      <c r="H27" s="47">
        <v>45254</v>
      </c>
      <c r="I27" s="11" t="s">
        <v>75</v>
      </c>
    </row>
    <row r="28" spans="1:9" x14ac:dyDescent="0.3">
      <c r="A28" s="8">
        <f>IF(B28&lt;&gt;"",ROWS($B$6:B28),"")</f>
        <v>23</v>
      </c>
      <c r="B28" s="1" t="s">
        <v>414</v>
      </c>
      <c r="C28" s="1" t="s">
        <v>415</v>
      </c>
      <c r="D28" s="1" t="s">
        <v>416</v>
      </c>
      <c r="E28" s="21">
        <v>7544.25</v>
      </c>
      <c r="F28" s="9">
        <v>1218</v>
      </c>
      <c r="G28" s="9">
        <v>8</v>
      </c>
      <c r="H28" s="47">
        <v>45303</v>
      </c>
      <c r="I28" s="11" t="s">
        <v>119</v>
      </c>
    </row>
    <row r="29" spans="1:9" x14ac:dyDescent="0.3">
      <c r="A29" s="8">
        <f>IF(B29&lt;&gt;"",ROWS($B$6:B29),"")</f>
        <v>24</v>
      </c>
      <c r="B29" s="1" t="s">
        <v>368</v>
      </c>
      <c r="C29" s="1" t="s">
        <v>369</v>
      </c>
      <c r="D29" s="1" t="s">
        <v>370</v>
      </c>
      <c r="E29" s="21">
        <v>7087.5</v>
      </c>
      <c r="F29" s="9">
        <v>1042</v>
      </c>
      <c r="G29" s="9">
        <v>6</v>
      </c>
      <c r="H29" s="47">
        <v>45254</v>
      </c>
      <c r="I29" s="11" t="s">
        <v>170</v>
      </c>
    </row>
    <row r="30" spans="1:9" x14ac:dyDescent="0.3">
      <c r="A30" s="8">
        <f>IF(B30&lt;&gt;"",ROWS($B$6:B30),"")</f>
        <v>25</v>
      </c>
      <c r="B30" s="1" t="s">
        <v>478</v>
      </c>
      <c r="C30" s="1" t="s">
        <v>479</v>
      </c>
      <c r="D30" s="1" t="s">
        <v>69</v>
      </c>
      <c r="E30" s="21">
        <v>6864.33</v>
      </c>
      <c r="F30" s="9">
        <v>1107</v>
      </c>
      <c r="G30" s="9">
        <v>16</v>
      </c>
      <c r="H30" s="47">
        <v>45296</v>
      </c>
      <c r="I30" s="11" t="s">
        <v>376</v>
      </c>
    </row>
    <row r="31" spans="1:9" x14ac:dyDescent="0.3">
      <c r="A31" s="8">
        <f>IF(B31&lt;&gt;"",ROWS($B$6:B31),"")</f>
        <v>26</v>
      </c>
      <c r="B31" s="1" t="s">
        <v>461</v>
      </c>
      <c r="C31" s="1" t="s">
        <v>462</v>
      </c>
      <c r="D31" s="1" t="s">
        <v>463</v>
      </c>
      <c r="E31" s="21">
        <v>5945.46</v>
      </c>
      <c r="F31" s="9">
        <v>979</v>
      </c>
      <c r="G31" s="9">
        <v>10</v>
      </c>
      <c r="H31" s="47">
        <v>45296</v>
      </c>
      <c r="I31" s="11" t="s">
        <v>464</v>
      </c>
    </row>
    <row r="32" spans="1:9" x14ac:dyDescent="0.3">
      <c r="A32" s="8">
        <f>IF(B32&lt;&gt;"",ROWS($B$6:B32),"")</f>
        <v>27</v>
      </c>
      <c r="B32" s="1" t="s">
        <v>499</v>
      </c>
      <c r="C32" s="1" t="s">
        <v>500</v>
      </c>
      <c r="D32" s="1" t="s">
        <v>308</v>
      </c>
      <c r="E32" s="21">
        <v>5759</v>
      </c>
      <c r="F32" s="9">
        <v>1176</v>
      </c>
      <c r="G32" s="9">
        <v>15</v>
      </c>
      <c r="H32" s="47">
        <v>45303</v>
      </c>
      <c r="I32" s="11" t="s">
        <v>405</v>
      </c>
    </row>
    <row r="33" spans="1:9" x14ac:dyDescent="0.3">
      <c r="A33" s="8">
        <f>IF(B33&lt;&gt;"",ROWS($B$6:B33),"")</f>
        <v>28</v>
      </c>
      <c r="B33" s="1" t="s">
        <v>419</v>
      </c>
      <c r="C33" s="1" t="s">
        <v>420</v>
      </c>
      <c r="D33" s="1" t="s">
        <v>37</v>
      </c>
      <c r="E33" s="21">
        <v>5700</v>
      </c>
      <c r="F33" s="9">
        <v>763</v>
      </c>
      <c r="G33" s="9">
        <v>9</v>
      </c>
      <c r="H33" s="47">
        <v>45275</v>
      </c>
      <c r="I33" s="11" t="s">
        <v>170</v>
      </c>
    </row>
    <row r="34" spans="1:9" x14ac:dyDescent="0.3">
      <c r="A34" s="8">
        <f>IF(B34&lt;&gt;"",ROWS($B$6:B34),"")</f>
        <v>29</v>
      </c>
      <c r="B34" s="1" t="s">
        <v>516</v>
      </c>
      <c r="C34" s="1" t="s">
        <v>517</v>
      </c>
      <c r="D34" s="1" t="s">
        <v>37</v>
      </c>
      <c r="E34" s="21">
        <v>5595.97</v>
      </c>
      <c r="F34" s="9">
        <v>894</v>
      </c>
      <c r="G34" s="9">
        <v>5</v>
      </c>
      <c r="H34" s="47">
        <v>45268</v>
      </c>
      <c r="I34" s="11" t="s">
        <v>110</v>
      </c>
    </row>
    <row r="35" spans="1:9" x14ac:dyDescent="0.3">
      <c r="A35" s="8">
        <f>IF(B35&lt;&gt;"",ROWS($B$6:B35),"")</f>
        <v>30</v>
      </c>
      <c r="B35" s="1" t="s">
        <v>525</v>
      </c>
      <c r="C35" s="1" t="s">
        <v>526</v>
      </c>
      <c r="D35" s="1" t="s">
        <v>55</v>
      </c>
      <c r="E35" s="21">
        <v>4984.13</v>
      </c>
      <c r="F35" s="9">
        <v>817</v>
      </c>
      <c r="G35" s="9">
        <v>18</v>
      </c>
      <c r="H35" s="47">
        <v>45303</v>
      </c>
      <c r="I35" s="11" t="s">
        <v>34</v>
      </c>
    </row>
    <row r="36" spans="1:9" x14ac:dyDescent="0.3">
      <c r="A36" s="8">
        <f>IF(B36&lt;&gt;"",ROWS($B$6:B36),"")</f>
        <v>31</v>
      </c>
      <c r="B36" s="1" t="s">
        <v>434</v>
      </c>
      <c r="C36" s="1" t="s">
        <v>434</v>
      </c>
      <c r="D36" s="1" t="s">
        <v>27</v>
      </c>
      <c r="E36" s="21">
        <v>4528.63</v>
      </c>
      <c r="F36" s="9">
        <v>575</v>
      </c>
      <c r="G36" s="9">
        <v>1</v>
      </c>
      <c r="H36" s="47">
        <v>45261</v>
      </c>
      <c r="I36" s="11" t="s">
        <v>435</v>
      </c>
    </row>
    <row r="37" spans="1:9" x14ac:dyDescent="0.3">
      <c r="A37" s="8">
        <f>IF(B37&lt;&gt;"",ROWS($B$6:B37),"")</f>
        <v>32</v>
      </c>
      <c r="B37" s="1" t="s">
        <v>430</v>
      </c>
      <c r="C37" s="1" t="s">
        <v>431</v>
      </c>
      <c r="D37" s="1" t="s">
        <v>308</v>
      </c>
      <c r="E37" s="21">
        <v>3842.6</v>
      </c>
      <c r="F37" s="9">
        <v>685</v>
      </c>
      <c r="G37" s="9">
        <v>8</v>
      </c>
      <c r="H37" s="47">
        <v>45303</v>
      </c>
      <c r="I37" s="11" t="s">
        <v>246</v>
      </c>
    </row>
    <row r="38" spans="1:9" x14ac:dyDescent="0.3">
      <c r="A38" s="8">
        <f>IF(B38&lt;&gt;"",ROWS($B$6:B38),"")</f>
        <v>33</v>
      </c>
      <c r="B38" s="1" t="s">
        <v>603</v>
      </c>
      <c r="C38" s="1" t="s">
        <v>603</v>
      </c>
      <c r="D38" s="1" t="s">
        <v>604</v>
      </c>
      <c r="E38" s="21">
        <v>3118</v>
      </c>
      <c r="F38" s="9">
        <v>597</v>
      </c>
      <c r="G38" s="9">
        <v>2</v>
      </c>
      <c r="H38" s="47">
        <v>45259</v>
      </c>
      <c r="I38" s="11" t="s">
        <v>605</v>
      </c>
    </row>
    <row r="39" spans="1:9" x14ac:dyDescent="0.3">
      <c r="A39" s="8">
        <f>IF(B39&lt;&gt;"",ROWS($B$6:B39),"")</f>
        <v>34</v>
      </c>
      <c r="B39" s="1" t="s">
        <v>442</v>
      </c>
      <c r="C39" s="1" t="s">
        <v>443</v>
      </c>
      <c r="D39" s="1" t="s">
        <v>167</v>
      </c>
      <c r="E39" s="21">
        <v>2674.5</v>
      </c>
      <c r="F39" s="9">
        <v>427</v>
      </c>
      <c r="G39" s="9">
        <v>5</v>
      </c>
      <c r="H39" s="47">
        <v>45317</v>
      </c>
      <c r="I39" s="11" t="s">
        <v>246</v>
      </c>
    </row>
    <row r="40" spans="1:9" x14ac:dyDescent="0.3">
      <c r="A40" s="8">
        <f>IF(B40&lt;&gt;"",ROWS($B$6:B40),"")</f>
        <v>35</v>
      </c>
      <c r="B40" s="1" t="s">
        <v>495</v>
      </c>
      <c r="C40" s="1" t="s">
        <v>496</v>
      </c>
      <c r="D40" s="1" t="s">
        <v>497</v>
      </c>
      <c r="E40" s="21">
        <v>2653</v>
      </c>
      <c r="F40" s="9">
        <v>394</v>
      </c>
      <c r="G40" s="9">
        <v>2</v>
      </c>
      <c r="H40" s="47">
        <v>45254</v>
      </c>
      <c r="I40" s="11" t="s">
        <v>246</v>
      </c>
    </row>
    <row r="41" spans="1:9" x14ac:dyDescent="0.3">
      <c r="A41" s="8">
        <f>IF(B41&lt;&gt;"",ROWS($B$6:B41),"")</f>
        <v>36</v>
      </c>
      <c r="B41" s="1" t="s">
        <v>650</v>
      </c>
      <c r="C41" s="1" t="s">
        <v>651</v>
      </c>
      <c r="D41" s="1" t="s">
        <v>652</v>
      </c>
      <c r="E41" s="21">
        <v>2126</v>
      </c>
      <c r="F41" s="9">
        <v>304</v>
      </c>
      <c r="G41" s="9">
        <v>3</v>
      </c>
      <c r="H41" s="47">
        <v>45219</v>
      </c>
      <c r="I41" s="11" t="s">
        <v>318</v>
      </c>
    </row>
    <row r="42" spans="1:9" x14ac:dyDescent="0.3">
      <c r="A42" s="8">
        <f>IF(B42&lt;&gt;"",ROWS($B$6:B42),"")</f>
        <v>37</v>
      </c>
      <c r="B42" s="1" t="s">
        <v>664</v>
      </c>
      <c r="C42" s="1" t="s">
        <v>665</v>
      </c>
      <c r="D42" s="1" t="s">
        <v>74</v>
      </c>
      <c r="E42" s="21">
        <v>2124</v>
      </c>
      <c r="F42" s="9">
        <v>422</v>
      </c>
      <c r="G42" s="9">
        <v>4</v>
      </c>
      <c r="H42" s="47">
        <v>45268</v>
      </c>
      <c r="I42" s="11" t="s">
        <v>150</v>
      </c>
    </row>
    <row r="43" spans="1:9" x14ac:dyDescent="0.3">
      <c r="A43" s="8">
        <f>IF(B43&lt;&gt;"",ROWS($B$6:B43),"")</f>
        <v>38</v>
      </c>
      <c r="B43" s="1" t="s">
        <v>261</v>
      </c>
      <c r="C43" s="1" t="s">
        <v>262</v>
      </c>
      <c r="D43" s="1" t="s">
        <v>263</v>
      </c>
      <c r="E43" s="21">
        <v>1908</v>
      </c>
      <c r="F43" s="9">
        <v>463</v>
      </c>
      <c r="G43" s="9">
        <v>15</v>
      </c>
      <c r="H43" s="47">
        <v>45317</v>
      </c>
      <c r="I43" s="11" t="s">
        <v>264</v>
      </c>
    </row>
    <row r="44" spans="1:9" x14ac:dyDescent="0.3">
      <c r="A44" s="8">
        <f>IF(B44&lt;&gt;"",ROWS($B$6:B44),"")</f>
        <v>39</v>
      </c>
      <c r="B44" s="1" t="s">
        <v>700</v>
      </c>
      <c r="C44" s="1" t="s">
        <v>701</v>
      </c>
      <c r="D44" s="1" t="s">
        <v>399</v>
      </c>
      <c r="E44" s="21">
        <v>1545</v>
      </c>
      <c r="F44" s="9">
        <v>529</v>
      </c>
      <c r="G44" s="9">
        <v>1</v>
      </c>
      <c r="H44" s="47">
        <v>45261</v>
      </c>
      <c r="I44" s="11" t="s">
        <v>405</v>
      </c>
    </row>
    <row r="45" spans="1:9" x14ac:dyDescent="0.3">
      <c r="A45" s="8">
        <f>IF(B45&lt;&gt;"",ROWS($B$6:B45),"")</f>
        <v>40</v>
      </c>
      <c r="B45" s="1" t="s">
        <v>485</v>
      </c>
      <c r="C45" s="1" t="s">
        <v>485</v>
      </c>
      <c r="D45" s="1" t="s">
        <v>27</v>
      </c>
      <c r="E45" s="21">
        <v>1491.425731707317</v>
      </c>
      <c r="F45" s="9">
        <v>218</v>
      </c>
      <c r="G45" s="9">
        <v>1</v>
      </c>
      <c r="H45" s="47">
        <v>45322</v>
      </c>
      <c r="I45" s="11" t="s">
        <v>486</v>
      </c>
    </row>
    <row r="46" spans="1:9" x14ac:dyDescent="0.3">
      <c r="A46" s="8">
        <f>IF(B46&lt;&gt;"",ROWS($B$6:B46),"")</f>
        <v>41</v>
      </c>
      <c r="B46" s="1" t="s">
        <v>709</v>
      </c>
      <c r="C46" s="1" t="s">
        <v>709</v>
      </c>
      <c r="D46" s="1" t="s">
        <v>710</v>
      </c>
      <c r="E46" s="21">
        <v>1474.3</v>
      </c>
      <c r="F46" s="9">
        <v>304</v>
      </c>
      <c r="G46" s="9">
        <v>1</v>
      </c>
      <c r="H46" s="47">
        <v>45261</v>
      </c>
      <c r="I46" s="11" t="s">
        <v>246</v>
      </c>
    </row>
    <row r="47" spans="1:9" x14ac:dyDescent="0.3">
      <c r="A47" s="8">
        <f>IF(B47&lt;&gt;"",ROWS($B$6:B47),"")</f>
        <v>42</v>
      </c>
      <c r="B47" s="1" t="s">
        <v>659</v>
      </c>
      <c r="C47" s="1" t="s">
        <v>660</v>
      </c>
      <c r="D47" s="1" t="s">
        <v>399</v>
      </c>
      <c r="E47" s="21">
        <v>1425.37</v>
      </c>
      <c r="F47" s="9">
        <v>352</v>
      </c>
      <c r="G47" s="9">
        <v>5</v>
      </c>
      <c r="H47" s="47">
        <v>45289</v>
      </c>
      <c r="I47" s="11" t="s">
        <v>464</v>
      </c>
    </row>
    <row r="48" spans="1:9" x14ac:dyDescent="0.3">
      <c r="A48" s="8">
        <f>IF(B48&lt;&gt;"",ROWS($B$6:B48),"")</f>
        <v>43</v>
      </c>
      <c r="B48" s="1" t="s">
        <v>395</v>
      </c>
      <c r="C48" s="1" t="s">
        <v>395</v>
      </c>
      <c r="D48" s="1" t="s">
        <v>396</v>
      </c>
      <c r="E48" s="21">
        <v>1423.2</v>
      </c>
      <c r="F48" s="9">
        <v>214</v>
      </c>
      <c r="G48" s="9">
        <v>3</v>
      </c>
      <c r="H48" s="47">
        <v>45191</v>
      </c>
      <c r="I48" s="11" t="s">
        <v>170</v>
      </c>
    </row>
    <row r="49" spans="1:9" x14ac:dyDescent="0.3">
      <c r="A49" s="8">
        <f>IF(B49&lt;&gt;"",ROWS($B$6:B49),"")</f>
        <v>44</v>
      </c>
      <c r="B49" s="1" t="s">
        <v>581</v>
      </c>
      <c r="C49" s="1" t="s">
        <v>582</v>
      </c>
      <c r="D49" s="1" t="s">
        <v>399</v>
      </c>
      <c r="E49" s="21">
        <v>1071.5</v>
      </c>
      <c r="F49" s="9">
        <v>255</v>
      </c>
      <c r="G49" s="9">
        <v>5</v>
      </c>
      <c r="H49" s="47">
        <v>45282</v>
      </c>
      <c r="I49" s="11" t="s">
        <v>170</v>
      </c>
    </row>
    <row r="50" spans="1:9" x14ac:dyDescent="0.3">
      <c r="A50" s="8">
        <f>IF(B50&lt;&gt;"",ROWS($B$6:B50),"")</f>
        <v>45</v>
      </c>
      <c r="B50" s="1" t="s">
        <v>715</v>
      </c>
      <c r="C50" s="1" t="s">
        <v>716</v>
      </c>
      <c r="D50" s="1" t="s">
        <v>308</v>
      </c>
      <c r="E50" s="21">
        <v>634.61</v>
      </c>
      <c r="F50" s="9">
        <v>192</v>
      </c>
      <c r="G50" s="9">
        <v>1</v>
      </c>
      <c r="H50" s="47">
        <v>44602</v>
      </c>
      <c r="I50" s="11" t="s">
        <v>464</v>
      </c>
    </row>
    <row r="51" spans="1:9" x14ac:dyDescent="0.3">
      <c r="A51" s="8">
        <f>IF(B51&lt;&gt;"",ROWS($B$6:B51),"")</f>
        <v>46</v>
      </c>
      <c r="B51" s="1" t="s">
        <v>806</v>
      </c>
      <c r="C51" s="1" t="s">
        <v>807</v>
      </c>
      <c r="D51" s="1" t="s">
        <v>808</v>
      </c>
      <c r="E51" s="21">
        <v>502.01</v>
      </c>
      <c r="F51" s="9">
        <v>91</v>
      </c>
      <c r="G51" s="9">
        <v>2</v>
      </c>
      <c r="H51" s="47">
        <v>45282</v>
      </c>
      <c r="I51" s="11" t="s">
        <v>326</v>
      </c>
    </row>
    <row r="52" spans="1:9" x14ac:dyDescent="0.3">
      <c r="A52" s="8">
        <f>IF(B52&lt;&gt;"",ROWS($B$6:B52),"")</f>
        <v>47</v>
      </c>
      <c r="B52" s="1" t="s">
        <v>813</v>
      </c>
      <c r="C52" s="1" t="s">
        <v>813</v>
      </c>
      <c r="D52" s="1" t="s">
        <v>814</v>
      </c>
      <c r="E52" s="21">
        <v>422.4</v>
      </c>
      <c r="F52" s="9">
        <v>68</v>
      </c>
      <c r="G52" s="9">
        <v>1</v>
      </c>
      <c r="H52" s="47">
        <v>45268</v>
      </c>
      <c r="I52" s="11" t="s">
        <v>944</v>
      </c>
    </row>
    <row r="53" spans="1:9" x14ac:dyDescent="0.3">
      <c r="A53" s="8">
        <f>IF(B53&lt;&gt;"",ROWS($B$6:B53),"")</f>
        <v>48</v>
      </c>
      <c r="B53" s="1" t="s">
        <v>828</v>
      </c>
      <c r="C53" s="1" t="s">
        <v>829</v>
      </c>
      <c r="D53" s="1" t="s">
        <v>830</v>
      </c>
      <c r="E53" s="21">
        <v>409</v>
      </c>
      <c r="F53" s="9">
        <v>77</v>
      </c>
      <c r="G53" s="9">
        <v>1</v>
      </c>
      <c r="H53" s="47">
        <v>45275</v>
      </c>
      <c r="I53" s="11" t="s">
        <v>326</v>
      </c>
    </row>
    <row r="54" spans="1:9" x14ac:dyDescent="0.3">
      <c r="A54" s="8">
        <f>IF(B54&lt;&gt;"",ROWS($B$6:B54),"")</f>
        <v>49</v>
      </c>
      <c r="B54" s="1" t="s">
        <v>642</v>
      </c>
      <c r="C54" s="1" t="s">
        <v>643</v>
      </c>
      <c r="D54" s="1" t="s">
        <v>644</v>
      </c>
      <c r="E54" s="21">
        <v>340.1</v>
      </c>
      <c r="F54" s="9">
        <v>71</v>
      </c>
      <c r="G54" s="9">
        <v>3</v>
      </c>
      <c r="H54" s="47">
        <v>45275</v>
      </c>
      <c r="I54" s="11" t="s">
        <v>944</v>
      </c>
    </row>
    <row r="55" spans="1:9" x14ac:dyDescent="0.3">
      <c r="A55" s="8">
        <f>IF(B55&lt;&gt;"",ROWS($B$6:B55),"")</f>
        <v>50</v>
      </c>
      <c r="B55" s="1" t="s">
        <v>945</v>
      </c>
      <c r="C55" s="1" t="s">
        <v>946</v>
      </c>
      <c r="D55" s="1" t="s">
        <v>738</v>
      </c>
      <c r="E55" s="21">
        <v>324.3</v>
      </c>
      <c r="F55" s="9">
        <v>44</v>
      </c>
      <c r="G55" s="9">
        <v>1</v>
      </c>
      <c r="H55" s="47">
        <v>45268</v>
      </c>
      <c r="I55" s="11" t="s">
        <v>246</v>
      </c>
    </row>
    <row r="56" spans="1:9" x14ac:dyDescent="0.3">
      <c r="A56" s="8">
        <f>IF(B56&lt;&gt;"",ROWS($B$6:B56),"")</f>
        <v>51</v>
      </c>
      <c r="B56" s="1" t="s">
        <v>666</v>
      </c>
      <c r="C56" s="1" t="s">
        <v>667</v>
      </c>
      <c r="D56" s="1" t="s">
        <v>281</v>
      </c>
      <c r="E56" s="21">
        <v>308.93</v>
      </c>
      <c r="F56" s="9">
        <v>93</v>
      </c>
      <c r="G56" s="9">
        <v>2</v>
      </c>
      <c r="H56" s="47">
        <v>44855</v>
      </c>
      <c r="I56" s="11" t="s">
        <v>75</v>
      </c>
    </row>
    <row r="57" spans="1:9" x14ac:dyDescent="0.3">
      <c r="A57" s="8">
        <f>IF(B57&lt;&gt;"",ROWS($B$6:B57),"")</f>
        <v>52</v>
      </c>
      <c r="B57" s="1" t="s">
        <v>871</v>
      </c>
      <c r="C57" s="1" t="s">
        <v>872</v>
      </c>
      <c r="D57" s="1" t="s">
        <v>37</v>
      </c>
      <c r="E57" s="21">
        <v>278.3</v>
      </c>
      <c r="F57" s="9">
        <v>112</v>
      </c>
      <c r="G57" s="9">
        <v>1</v>
      </c>
      <c r="H57" s="47">
        <v>44617</v>
      </c>
      <c r="I57" s="11" t="s">
        <v>48</v>
      </c>
    </row>
    <row r="58" spans="1:9" x14ac:dyDescent="0.3">
      <c r="A58" s="8">
        <f>IF(B58&lt;&gt;"",ROWS($B$6:B58),"")</f>
        <v>53</v>
      </c>
      <c r="B58" s="1" t="s">
        <v>686</v>
      </c>
      <c r="C58" s="1" t="s">
        <v>716</v>
      </c>
      <c r="D58" s="1" t="s">
        <v>167</v>
      </c>
      <c r="E58" s="21">
        <v>234.35</v>
      </c>
      <c r="F58" s="9">
        <v>43</v>
      </c>
      <c r="G58" s="9">
        <v>1</v>
      </c>
      <c r="H58" s="47">
        <v>45240</v>
      </c>
      <c r="I58" s="11" t="s">
        <v>75</v>
      </c>
    </row>
    <row r="59" spans="1:9" x14ac:dyDescent="0.3">
      <c r="A59" s="8">
        <f>IF(B59&lt;&gt;"",ROWS($B$6:B59),"")</f>
        <v>54</v>
      </c>
      <c r="B59" s="1" t="s">
        <v>883</v>
      </c>
      <c r="C59" s="1" t="s">
        <v>884</v>
      </c>
      <c r="D59" s="1" t="s">
        <v>37</v>
      </c>
      <c r="E59" s="21">
        <v>232</v>
      </c>
      <c r="F59" s="9">
        <v>33</v>
      </c>
      <c r="G59" s="9">
        <v>3</v>
      </c>
      <c r="H59" s="47">
        <v>45275</v>
      </c>
      <c r="I59" s="11" t="s">
        <v>150</v>
      </c>
    </row>
    <row r="60" spans="1:9" x14ac:dyDescent="0.3">
      <c r="A60" s="8">
        <f>IF(B60&lt;&gt;"",ROWS($B$6:B60),"")</f>
        <v>55</v>
      </c>
      <c r="B60" s="1" t="s">
        <v>876</v>
      </c>
      <c r="C60" s="1" t="s">
        <v>876</v>
      </c>
      <c r="D60" s="1" t="s">
        <v>456</v>
      </c>
      <c r="E60" s="21">
        <v>226</v>
      </c>
      <c r="F60" s="9">
        <v>42</v>
      </c>
      <c r="G60" s="9">
        <v>1</v>
      </c>
      <c r="H60" s="47">
        <v>45205</v>
      </c>
      <c r="I60" s="11" t="s">
        <v>435</v>
      </c>
    </row>
    <row r="61" spans="1:9" x14ac:dyDescent="0.3">
      <c r="A61" s="8">
        <f>IF(B61&lt;&gt;"",ROWS($B$6:B61),"")</f>
        <v>56</v>
      </c>
      <c r="B61" s="1" t="s">
        <v>657</v>
      </c>
      <c r="C61" s="1" t="s">
        <v>947</v>
      </c>
      <c r="D61" s="1" t="s">
        <v>41</v>
      </c>
      <c r="E61" s="21">
        <v>201</v>
      </c>
      <c r="F61" s="9">
        <v>47</v>
      </c>
      <c r="G61" s="9">
        <v>1</v>
      </c>
      <c r="H61" s="47" t="s">
        <v>948</v>
      </c>
      <c r="I61" s="11" t="s">
        <v>56</v>
      </c>
    </row>
    <row r="62" spans="1:9" x14ac:dyDescent="0.3">
      <c r="A62" s="8">
        <f>IF(B62&lt;&gt;"",ROWS($B$6:B62),"")</f>
        <v>57</v>
      </c>
      <c r="B62" s="1" t="s">
        <v>721</v>
      </c>
      <c r="C62" s="1" t="s">
        <v>721</v>
      </c>
      <c r="D62" s="1" t="s">
        <v>722</v>
      </c>
      <c r="E62" s="21">
        <v>168</v>
      </c>
      <c r="F62" s="9">
        <v>56</v>
      </c>
      <c r="G62" s="9">
        <v>1</v>
      </c>
      <c r="H62" s="47">
        <v>45121</v>
      </c>
      <c r="I62" s="11" t="s">
        <v>75</v>
      </c>
    </row>
    <row r="63" spans="1:9" x14ac:dyDescent="0.3">
      <c r="A63" s="8">
        <f>IF(B63&lt;&gt;"",ROWS($B$6:B63),"")</f>
        <v>58</v>
      </c>
      <c r="B63" s="1" t="s">
        <v>568</v>
      </c>
      <c r="C63" s="1" t="s">
        <v>568</v>
      </c>
      <c r="D63" s="1" t="s">
        <v>27</v>
      </c>
      <c r="E63" s="21">
        <v>144</v>
      </c>
      <c r="F63" s="9">
        <v>48</v>
      </c>
      <c r="G63" s="9">
        <v>1</v>
      </c>
      <c r="H63" s="47">
        <v>44659</v>
      </c>
      <c r="I63" s="11" t="s">
        <v>75</v>
      </c>
    </row>
    <row r="64" spans="1:9" x14ac:dyDescent="0.3">
      <c r="A64" s="8">
        <f>IF(B64&lt;&gt;"",ROWS($B$6:B64),"")</f>
        <v>59</v>
      </c>
      <c r="B64" s="1" t="s">
        <v>877</v>
      </c>
      <c r="C64" s="1" t="s">
        <v>877</v>
      </c>
      <c r="D64" s="1" t="s">
        <v>27</v>
      </c>
      <c r="E64" s="21">
        <v>90</v>
      </c>
      <c r="F64" s="9">
        <v>20</v>
      </c>
      <c r="G64" s="9">
        <v>1</v>
      </c>
      <c r="H64" s="47">
        <v>45205</v>
      </c>
      <c r="I64" s="11" t="s">
        <v>75</v>
      </c>
    </row>
    <row r="65" spans="1:9" x14ac:dyDescent="0.3">
      <c r="A65" s="8">
        <f>IF(B65&lt;&gt;"",ROWS($B$6:B65),"")</f>
        <v>60</v>
      </c>
      <c r="B65" s="1" t="s">
        <v>834</v>
      </c>
      <c r="C65" s="1" t="s">
        <v>835</v>
      </c>
      <c r="D65" s="1" t="s">
        <v>394</v>
      </c>
      <c r="E65" s="21">
        <v>60.5</v>
      </c>
      <c r="F65" s="9">
        <v>12</v>
      </c>
      <c r="G65" s="9">
        <v>1</v>
      </c>
      <c r="H65" s="47">
        <v>45191</v>
      </c>
      <c r="I65" s="11" t="s">
        <v>464</v>
      </c>
    </row>
    <row r="66" spans="1:9" x14ac:dyDescent="0.3">
      <c r="A66" s="8">
        <f>IF(B66&lt;&gt;"",ROWS($B$6:B66),"")</f>
        <v>61</v>
      </c>
      <c r="B66" s="1" t="s">
        <v>636</v>
      </c>
      <c r="C66" s="1" t="s">
        <v>637</v>
      </c>
      <c r="D66" s="1" t="s">
        <v>55</v>
      </c>
      <c r="E66" s="21">
        <v>50.5</v>
      </c>
      <c r="F66" s="9">
        <v>9</v>
      </c>
      <c r="G66" s="9">
        <v>1</v>
      </c>
      <c r="H66" s="47">
        <v>45128</v>
      </c>
      <c r="I66" s="11" t="s">
        <v>38</v>
      </c>
    </row>
    <row r="67" spans="1:9" x14ac:dyDescent="0.3">
      <c r="A67" s="8">
        <f>IF(B67&lt;&gt;"",ROWS($B$6:B67),"")</f>
        <v>62</v>
      </c>
      <c r="B67" s="1" t="s">
        <v>938</v>
      </c>
      <c r="C67" s="1" t="s">
        <v>939</v>
      </c>
      <c r="D67" s="1" t="s">
        <v>74</v>
      </c>
      <c r="E67" s="21">
        <v>40</v>
      </c>
      <c r="F67" s="9">
        <v>8</v>
      </c>
      <c r="G67" s="9">
        <v>1</v>
      </c>
      <c r="H67" s="47">
        <v>44655</v>
      </c>
      <c r="I67" s="11" t="s">
        <v>170</v>
      </c>
    </row>
    <row r="68" spans="1:9" x14ac:dyDescent="0.3">
      <c r="A68" s="8">
        <f>IF(B68&lt;&gt;"",ROWS($B$6:B68),"")</f>
        <v>63</v>
      </c>
      <c r="B68" s="1" t="s">
        <v>574</v>
      </c>
      <c r="C68" s="1" t="s">
        <v>575</v>
      </c>
      <c r="D68" s="1" t="s">
        <v>399</v>
      </c>
      <c r="E68" s="21">
        <v>20.5</v>
      </c>
      <c r="F68" s="9">
        <v>4</v>
      </c>
      <c r="G68" s="9">
        <v>2</v>
      </c>
      <c r="H68" s="47">
        <v>45317</v>
      </c>
      <c r="I68" s="11" t="s">
        <v>464</v>
      </c>
    </row>
    <row r="69" spans="1:9" x14ac:dyDescent="0.3">
      <c r="A69" s="25"/>
      <c r="B69" s="26"/>
      <c r="C69" s="14"/>
      <c r="D69" s="27"/>
      <c r="E69" s="30">
        <f>SUBTOTAL(109,Sausis[Pajamos])</f>
        <v>3310779.7257317062</v>
      </c>
      <c r="F69" s="31">
        <f>SUBTOTAL(109,Sausis[Žiūrovų skaičius])</f>
        <v>498514</v>
      </c>
      <c r="G69" s="28"/>
      <c r="H69" s="49"/>
      <c r="I69" s="29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4"/>
  <sheetViews>
    <sheetView topLeftCell="A88" zoomScaleNormal="100" workbookViewId="0">
      <selection activeCell="B92" sqref="B92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14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51</v>
      </c>
      <c r="C6" s="1" t="s">
        <v>51</v>
      </c>
      <c r="D6" s="1" t="s">
        <v>27</v>
      </c>
      <c r="E6" s="21">
        <v>575513.42000000004</v>
      </c>
      <c r="F6" s="9">
        <v>79074</v>
      </c>
      <c r="G6" s="9">
        <v>12</v>
      </c>
      <c r="H6" s="47">
        <v>45338</v>
      </c>
      <c r="I6" s="11" t="s">
        <v>52</v>
      </c>
    </row>
    <row r="7" spans="1:9" x14ac:dyDescent="0.3">
      <c r="A7" s="8">
        <f>IF(B7&lt;&gt;"",ROWS($B$6:B7),"")</f>
        <v>2</v>
      </c>
      <c r="B7" s="1" t="s">
        <v>29</v>
      </c>
      <c r="C7" s="1" t="s">
        <v>29</v>
      </c>
      <c r="D7" s="1" t="s">
        <v>27</v>
      </c>
      <c r="E7" s="21">
        <v>480392.54</v>
      </c>
      <c r="F7" s="9">
        <v>73229</v>
      </c>
      <c r="G7" s="9">
        <v>17</v>
      </c>
      <c r="H7" s="47">
        <v>45310</v>
      </c>
      <c r="I7" s="11" t="s">
        <v>30</v>
      </c>
    </row>
    <row r="8" spans="1:9" x14ac:dyDescent="0.3">
      <c r="A8" s="8">
        <f>IF(B8&lt;&gt;"",ROWS($B$6:B8),"")</f>
        <v>3</v>
      </c>
      <c r="B8" s="1" t="s">
        <v>64</v>
      </c>
      <c r="C8" s="1" t="s">
        <v>65</v>
      </c>
      <c r="D8" s="1" t="s">
        <v>66</v>
      </c>
      <c r="E8" s="21">
        <v>203385.96</v>
      </c>
      <c r="F8" s="9">
        <v>28842</v>
      </c>
      <c r="G8" s="9">
        <v>14</v>
      </c>
      <c r="H8" s="47">
        <v>45310</v>
      </c>
      <c r="I8" s="11" t="s">
        <v>34</v>
      </c>
    </row>
    <row r="9" spans="1:9" x14ac:dyDescent="0.3">
      <c r="A9" s="8">
        <f>IF(B9&lt;&gt;"",ROWS($B$6:B9),"")</f>
        <v>4</v>
      </c>
      <c r="B9" s="1" t="s">
        <v>26</v>
      </c>
      <c r="C9" s="1" t="s">
        <v>26</v>
      </c>
      <c r="D9" s="1" t="s">
        <v>27</v>
      </c>
      <c r="E9" s="21">
        <v>201719</v>
      </c>
      <c r="F9" s="9">
        <v>29507</v>
      </c>
      <c r="G9" s="9">
        <v>10</v>
      </c>
      <c r="H9" s="47">
        <v>45289</v>
      </c>
      <c r="I9" s="11" t="s">
        <v>28</v>
      </c>
    </row>
    <row r="10" spans="1:9" x14ac:dyDescent="0.3">
      <c r="A10" s="8">
        <f>IF(B10&lt;&gt;"",ROWS($B$6:B10),"")</f>
        <v>5</v>
      </c>
      <c r="B10" s="1" t="s">
        <v>111</v>
      </c>
      <c r="C10" s="1" t="s">
        <v>112</v>
      </c>
      <c r="D10" s="1" t="s">
        <v>113</v>
      </c>
      <c r="E10" s="21">
        <v>120394.57</v>
      </c>
      <c r="F10" s="9">
        <v>22985</v>
      </c>
      <c r="G10" s="9">
        <v>20</v>
      </c>
      <c r="H10" s="47">
        <v>45331</v>
      </c>
      <c r="I10" s="11" t="s">
        <v>75</v>
      </c>
    </row>
    <row r="11" spans="1:9" x14ac:dyDescent="0.3">
      <c r="A11" s="8">
        <f>IF(B11&lt;&gt;"",ROWS($B$6:B11),"")</f>
        <v>6</v>
      </c>
      <c r="B11" s="1" t="s">
        <v>67</v>
      </c>
      <c r="C11" s="1" t="s">
        <v>68</v>
      </c>
      <c r="D11" s="1" t="s">
        <v>69</v>
      </c>
      <c r="E11" s="21">
        <v>100521.51</v>
      </c>
      <c r="F11" s="9">
        <v>19171</v>
      </c>
      <c r="G11" s="9">
        <v>14</v>
      </c>
      <c r="H11" s="47">
        <v>45282</v>
      </c>
      <c r="I11" s="11" t="s">
        <v>38</v>
      </c>
    </row>
    <row r="12" spans="1:9" x14ac:dyDescent="0.3">
      <c r="A12" s="8">
        <f>IF(B12&lt;&gt;"",ROWS($B$6:B12),"")</f>
        <v>7</v>
      </c>
      <c r="B12" s="1" t="s">
        <v>114</v>
      </c>
      <c r="C12" s="1" t="s">
        <v>114</v>
      </c>
      <c r="D12" s="1" t="s">
        <v>115</v>
      </c>
      <c r="E12" s="21">
        <v>77717.240000000005</v>
      </c>
      <c r="F12" s="9">
        <v>11427</v>
      </c>
      <c r="G12" s="9">
        <v>19</v>
      </c>
      <c r="H12" s="47">
        <v>45317</v>
      </c>
      <c r="I12" s="11" t="s">
        <v>116</v>
      </c>
    </row>
    <row r="13" spans="1:9" x14ac:dyDescent="0.3">
      <c r="A13" s="8">
        <f>IF(B13&lt;&gt;"",ROWS($B$6:B13),"")</f>
        <v>8</v>
      </c>
      <c r="B13" s="1" t="s">
        <v>186</v>
      </c>
      <c r="C13" s="1" t="s">
        <v>186</v>
      </c>
      <c r="D13" s="1" t="s">
        <v>37</v>
      </c>
      <c r="E13" s="21">
        <v>62385.86</v>
      </c>
      <c r="F13" s="9">
        <v>9230</v>
      </c>
      <c r="G13" s="9">
        <v>18</v>
      </c>
      <c r="H13" s="47">
        <v>45338</v>
      </c>
      <c r="I13" s="11" t="s">
        <v>56</v>
      </c>
    </row>
    <row r="14" spans="1:9" x14ac:dyDescent="0.3">
      <c r="A14" s="8">
        <f>IF(B14&lt;&gt;"",ROWS($B$6:B14),"")</f>
        <v>9</v>
      </c>
      <c r="B14" s="1" t="s">
        <v>176</v>
      </c>
      <c r="C14" s="1" t="s">
        <v>177</v>
      </c>
      <c r="D14" s="1" t="s">
        <v>178</v>
      </c>
      <c r="E14" s="21">
        <v>58884.26</v>
      </c>
      <c r="F14" s="9">
        <v>11634</v>
      </c>
      <c r="G14" s="9">
        <v>19</v>
      </c>
      <c r="H14" s="47">
        <v>45338</v>
      </c>
      <c r="I14" s="11" t="s">
        <v>119</v>
      </c>
    </row>
    <row r="15" spans="1:9" x14ac:dyDescent="0.3">
      <c r="A15" s="8">
        <f>IF(B15&lt;&gt;"",ROWS($B$6:B15),"")</f>
        <v>10</v>
      </c>
      <c r="B15" s="1" t="s">
        <v>76</v>
      </c>
      <c r="C15" s="1" t="s">
        <v>77</v>
      </c>
      <c r="D15" s="1" t="s">
        <v>55</v>
      </c>
      <c r="E15" s="21">
        <v>55216.07</v>
      </c>
      <c r="F15" s="9">
        <v>9962</v>
      </c>
      <c r="G15" s="9">
        <v>12</v>
      </c>
      <c r="H15" s="47">
        <v>45275</v>
      </c>
      <c r="I15" s="11" t="s">
        <v>48</v>
      </c>
    </row>
    <row r="16" spans="1:9" x14ac:dyDescent="0.3">
      <c r="A16" s="8">
        <f>IF(B16&lt;&gt;"",ROWS($B$6:B16),"")</f>
        <v>11</v>
      </c>
      <c r="B16" s="1" t="s">
        <v>231</v>
      </c>
      <c r="C16" s="1" t="s">
        <v>232</v>
      </c>
      <c r="D16" s="1" t="s">
        <v>37</v>
      </c>
      <c r="E16" s="21">
        <v>45354.5</v>
      </c>
      <c r="F16" s="9">
        <v>6506</v>
      </c>
      <c r="G16" s="9">
        <v>16</v>
      </c>
      <c r="H16" s="47">
        <v>45324</v>
      </c>
      <c r="I16" s="11" t="s">
        <v>38</v>
      </c>
    </row>
    <row r="17" spans="1:9" x14ac:dyDescent="0.3">
      <c r="A17" s="8">
        <f>IF(B17&lt;&gt;"",ROWS($B$6:B17),"")</f>
        <v>12</v>
      </c>
      <c r="B17" s="1" t="s">
        <v>165</v>
      </c>
      <c r="C17" s="1" t="s">
        <v>166</v>
      </c>
      <c r="D17" s="1" t="s">
        <v>167</v>
      </c>
      <c r="E17" s="21">
        <v>36090.85</v>
      </c>
      <c r="F17" s="9">
        <v>7004</v>
      </c>
      <c r="G17" s="9">
        <v>18</v>
      </c>
      <c r="H17" s="47">
        <v>45345</v>
      </c>
      <c r="I17" s="11" t="s">
        <v>75</v>
      </c>
    </row>
    <row r="18" spans="1:9" x14ac:dyDescent="0.3">
      <c r="A18" s="8">
        <f>IF(B18&lt;&gt;"",ROWS($B$6:B18),"")</f>
        <v>13</v>
      </c>
      <c r="B18" s="1" t="s">
        <v>253</v>
      </c>
      <c r="C18" s="1" t="s">
        <v>254</v>
      </c>
      <c r="D18" s="1" t="s">
        <v>37</v>
      </c>
      <c r="E18" s="21">
        <v>33239.61</v>
      </c>
      <c r="F18" s="9">
        <v>4930</v>
      </c>
      <c r="G18" s="9">
        <v>11</v>
      </c>
      <c r="H18" s="47">
        <v>45324</v>
      </c>
      <c r="I18" s="11" t="s">
        <v>119</v>
      </c>
    </row>
    <row r="19" spans="1:9" x14ac:dyDescent="0.3">
      <c r="A19" s="8">
        <f>IF(B19&lt;&gt;"",ROWS($B$6:B19),"")</f>
        <v>14</v>
      </c>
      <c r="B19" s="1" t="s">
        <v>261</v>
      </c>
      <c r="C19" s="1" t="s">
        <v>262</v>
      </c>
      <c r="D19" s="1" t="s">
        <v>263</v>
      </c>
      <c r="E19" s="21">
        <v>32158</v>
      </c>
      <c r="F19" s="9">
        <v>6557</v>
      </c>
      <c r="G19" s="9">
        <v>15</v>
      </c>
      <c r="H19" s="47">
        <v>45317</v>
      </c>
      <c r="I19" s="11" t="s">
        <v>264</v>
      </c>
    </row>
    <row r="20" spans="1:9" x14ac:dyDescent="0.3">
      <c r="A20" s="8">
        <f>IF(B20&lt;&gt;"",ROWS($B$6:B20),"")</f>
        <v>15</v>
      </c>
      <c r="B20" s="1" t="s">
        <v>233</v>
      </c>
      <c r="C20" s="1" t="s">
        <v>234</v>
      </c>
      <c r="D20" s="1" t="s">
        <v>235</v>
      </c>
      <c r="E20" s="21">
        <v>32052</v>
      </c>
      <c r="F20" s="9">
        <v>4885</v>
      </c>
      <c r="G20" s="9">
        <v>15</v>
      </c>
      <c r="H20" s="47">
        <v>45345</v>
      </c>
      <c r="I20" s="11" t="s">
        <v>150</v>
      </c>
    </row>
    <row r="21" spans="1:9" x14ac:dyDescent="0.3">
      <c r="A21" s="8">
        <f>IF(B21&lt;&gt;"",ROWS($B$6:B21),"")</f>
        <v>16</v>
      </c>
      <c r="B21" s="1" t="s">
        <v>274</v>
      </c>
      <c r="C21" s="1" t="s">
        <v>275</v>
      </c>
      <c r="D21" s="1" t="s">
        <v>37</v>
      </c>
      <c r="E21" s="21">
        <v>30555.14</v>
      </c>
      <c r="F21" s="9">
        <v>4817</v>
      </c>
      <c r="G21" s="9">
        <v>20</v>
      </c>
      <c r="H21" s="47">
        <v>45324</v>
      </c>
      <c r="I21" s="11" t="s">
        <v>75</v>
      </c>
    </row>
    <row r="22" spans="1:9" x14ac:dyDescent="0.3">
      <c r="A22" s="8">
        <f>IF(B22&lt;&gt;"",ROWS($B$6:B22),"")</f>
        <v>17</v>
      </c>
      <c r="B22" s="1" t="s">
        <v>259</v>
      </c>
      <c r="C22" s="1" t="s">
        <v>260</v>
      </c>
      <c r="D22" s="1" t="s">
        <v>37</v>
      </c>
      <c r="E22" s="21">
        <v>29362.73</v>
      </c>
      <c r="F22" s="9">
        <v>4496</v>
      </c>
      <c r="G22" s="9">
        <v>16</v>
      </c>
      <c r="H22" s="47">
        <v>45345</v>
      </c>
      <c r="I22" s="11" t="s">
        <v>110</v>
      </c>
    </row>
    <row r="23" spans="1:9" x14ac:dyDescent="0.3">
      <c r="A23" s="8">
        <f>IF(B23&lt;&gt;"",ROWS($B$6:B23),"")</f>
        <v>18</v>
      </c>
      <c r="B23" s="1" t="s">
        <v>309</v>
      </c>
      <c r="C23" s="1" t="s">
        <v>310</v>
      </c>
      <c r="D23" s="1" t="s">
        <v>41</v>
      </c>
      <c r="E23" s="21">
        <v>25233.07</v>
      </c>
      <c r="F23" s="9">
        <v>3536</v>
      </c>
      <c r="G23" s="9">
        <v>16</v>
      </c>
      <c r="H23" s="47">
        <v>44456</v>
      </c>
      <c r="I23" s="11" t="s">
        <v>48</v>
      </c>
    </row>
    <row r="24" spans="1:9" x14ac:dyDescent="0.3">
      <c r="A24" s="8">
        <f>IF(B24&lt;&gt;"",ROWS($B$6:B24),"")</f>
        <v>19</v>
      </c>
      <c r="B24" s="1" t="s">
        <v>315</v>
      </c>
      <c r="C24" s="1" t="s">
        <v>316</v>
      </c>
      <c r="D24" s="1" t="s">
        <v>37</v>
      </c>
      <c r="E24" s="21">
        <v>24802.19</v>
      </c>
      <c r="F24" s="9">
        <v>3646</v>
      </c>
      <c r="G24" s="9">
        <v>14</v>
      </c>
      <c r="H24" s="47">
        <v>45331</v>
      </c>
      <c r="I24" s="11" t="s">
        <v>75</v>
      </c>
    </row>
    <row r="25" spans="1:9" x14ac:dyDescent="0.3">
      <c r="A25" s="8">
        <f>IF(B25&lt;&gt;"",ROWS($B$6:B25),"")</f>
        <v>20</v>
      </c>
      <c r="B25" s="1" t="s">
        <v>46</v>
      </c>
      <c r="C25" s="1" t="s">
        <v>47</v>
      </c>
      <c r="D25" s="1" t="s">
        <v>41</v>
      </c>
      <c r="E25" s="21">
        <v>23680.89</v>
      </c>
      <c r="F25" s="9">
        <v>3144</v>
      </c>
      <c r="G25" s="9">
        <v>16</v>
      </c>
      <c r="H25" s="47">
        <v>45352</v>
      </c>
      <c r="I25" s="11" t="s">
        <v>48</v>
      </c>
    </row>
    <row r="26" spans="1:9" x14ac:dyDescent="0.3">
      <c r="A26" s="8">
        <f>IF(B26&lt;&gt;"",ROWS($B$6:B26),"")</f>
        <v>21</v>
      </c>
      <c r="B26" s="1" t="s">
        <v>215</v>
      </c>
      <c r="C26" s="1" t="s">
        <v>216</v>
      </c>
      <c r="D26" s="1" t="s">
        <v>217</v>
      </c>
      <c r="E26" s="21">
        <v>22779.8</v>
      </c>
      <c r="F26" s="9">
        <v>4413</v>
      </c>
      <c r="G26" s="9">
        <v>16</v>
      </c>
      <c r="H26" s="47">
        <v>45310</v>
      </c>
      <c r="I26" s="11" t="s">
        <v>116</v>
      </c>
    </row>
    <row r="27" spans="1:9" x14ac:dyDescent="0.3">
      <c r="A27" s="8">
        <f>IF(B27&lt;&gt;"",ROWS($B$6:B27),"")</f>
        <v>22</v>
      </c>
      <c r="B27" s="1" t="s">
        <v>195</v>
      </c>
      <c r="C27" s="1" t="s">
        <v>196</v>
      </c>
      <c r="D27" s="1" t="s">
        <v>37</v>
      </c>
      <c r="E27" s="21">
        <v>22435.98</v>
      </c>
      <c r="F27" s="9">
        <v>4365</v>
      </c>
      <c r="G27" s="9">
        <v>6</v>
      </c>
      <c r="H27" s="47">
        <v>45254</v>
      </c>
      <c r="I27" s="11" t="s">
        <v>34</v>
      </c>
    </row>
    <row r="28" spans="1:9" x14ac:dyDescent="0.3">
      <c r="A28" s="8">
        <f>IF(B28&lt;&gt;"",ROWS($B$6:B28),"")</f>
        <v>23</v>
      </c>
      <c r="B28" s="1" t="s">
        <v>311</v>
      </c>
      <c r="C28" s="1" t="s">
        <v>312</v>
      </c>
      <c r="D28" s="1" t="s">
        <v>55</v>
      </c>
      <c r="E28" s="21">
        <v>17333.62</v>
      </c>
      <c r="F28" s="9">
        <v>2947</v>
      </c>
      <c r="G28" s="9">
        <v>15</v>
      </c>
      <c r="H28" s="47">
        <v>45345</v>
      </c>
      <c r="I28" s="11" t="s">
        <v>170</v>
      </c>
    </row>
    <row r="29" spans="1:9" x14ac:dyDescent="0.3">
      <c r="A29" s="8">
        <f>IF(B29&lt;&gt;"",ROWS($B$6:B29),"")</f>
        <v>24</v>
      </c>
      <c r="B29" s="1" t="s">
        <v>349</v>
      </c>
      <c r="C29" s="1" t="s">
        <v>350</v>
      </c>
      <c r="D29" s="1" t="s">
        <v>351</v>
      </c>
      <c r="E29" s="21">
        <v>16816.22</v>
      </c>
      <c r="F29" s="9">
        <v>2646</v>
      </c>
      <c r="G29" s="9">
        <v>22</v>
      </c>
      <c r="H29" s="47">
        <v>45331</v>
      </c>
      <c r="I29" s="11" t="s">
        <v>170</v>
      </c>
    </row>
    <row r="30" spans="1:9" x14ac:dyDescent="0.3">
      <c r="A30" s="8">
        <f>IF(B30&lt;&gt;"",ROWS($B$6:B30),"")</f>
        <v>25</v>
      </c>
      <c r="B30" s="1" t="s">
        <v>104</v>
      </c>
      <c r="C30" s="1" t="s">
        <v>105</v>
      </c>
      <c r="D30" s="1" t="s">
        <v>37</v>
      </c>
      <c r="E30" s="21">
        <v>16438.830000000002</v>
      </c>
      <c r="F30" s="9">
        <v>2464</v>
      </c>
      <c r="G30" s="9">
        <v>10</v>
      </c>
      <c r="H30" s="47">
        <v>45303</v>
      </c>
      <c r="I30" s="11" t="s">
        <v>99</v>
      </c>
    </row>
    <row r="31" spans="1:9" x14ac:dyDescent="0.3">
      <c r="A31" s="8">
        <f>IF(B31&lt;&gt;"",ROWS($B$6:B31),"")</f>
        <v>26</v>
      </c>
      <c r="B31" s="1" t="s">
        <v>319</v>
      </c>
      <c r="C31" s="1" t="s">
        <v>319</v>
      </c>
      <c r="D31" s="1" t="s">
        <v>27</v>
      </c>
      <c r="E31" s="21">
        <v>13401.6</v>
      </c>
      <c r="F31" s="9">
        <v>2389</v>
      </c>
      <c r="G31" s="9">
        <v>20</v>
      </c>
      <c r="H31" s="47">
        <v>45345</v>
      </c>
      <c r="I31" s="11" t="s">
        <v>75</v>
      </c>
    </row>
    <row r="32" spans="1:9" x14ac:dyDescent="0.3">
      <c r="A32" s="8">
        <f>IF(B32&lt;&gt;"",ROWS($B$6:B32),"")</f>
        <v>27</v>
      </c>
      <c r="B32" s="1" t="s">
        <v>392</v>
      </c>
      <c r="C32" s="1" t="s">
        <v>393</v>
      </c>
      <c r="D32" s="1" t="s">
        <v>394</v>
      </c>
      <c r="E32" s="21">
        <v>11199</v>
      </c>
      <c r="F32" s="9">
        <v>2090</v>
      </c>
      <c r="G32" s="9">
        <v>8</v>
      </c>
      <c r="H32" s="47">
        <v>45331</v>
      </c>
      <c r="I32" s="11" t="s">
        <v>246</v>
      </c>
    </row>
    <row r="33" spans="1:9" x14ac:dyDescent="0.3">
      <c r="A33" s="8">
        <f>IF(B33&lt;&gt;"",ROWS($B$6:B33),"")</f>
        <v>28</v>
      </c>
      <c r="B33" s="1" t="s">
        <v>108</v>
      </c>
      <c r="C33" s="1" t="s">
        <v>109</v>
      </c>
      <c r="D33" s="1" t="s">
        <v>37</v>
      </c>
      <c r="E33" s="21">
        <v>10728.91</v>
      </c>
      <c r="F33" s="9">
        <v>1646</v>
      </c>
      <c r="G33" s="9">
        <v>6</v>
      </c>
      <c r="H33" s="47">
        <v>45296</v>
      </c>
      <c r="I33" s="11" t="s">
        <v>110</v>
      </c>
    </row>
    <row r="34" spans="1:9" x14ac:dyDescent="0.3">
      <c r="A34" s="8">
        <f>IF(B34&lt;&gt;"",ROWS($B$6:B34),"")</f>
        <v>29</v>
      </c>
      <c r="B34" s="1" t="s">
        <v>223</v>
      </c>
      <c r="C34" s="1" t="s">
        <v>224</v>
      </c>
      <c r="D34" s="1" t="s">
        <v>225</v>
      </c>
      <c r="E34" s="21">
        <v>9676.41</v>
      </c>
      <c r="F34" s="9">
        <v>1813</v>
      </c>
      <c r="G34" s="9">
        <v>9</v>
      </c>
      <c r="H34" s="47">
        <v>45296</v>
      </c>
      <c r="I34" s="11" t="s">
        <v>99</v>
      </c>
    </row>
    <row r="35" spans="1:9" x14ac:dyDescent="0.3">
      <c r="A35" s="8">
        <f>IF(B35&lt;&gt;"",ROWS($B$6:B35),"")</f>
        <v>30</v>
      </c>
      <c r="B35" s="1" t="s">
        <v>243</v>
      </c>
      <c r="C35" s="1" t="s">
        <v>244</v>
      </c>
      <c r="D35" s="1" t="s">
        <v>245</v>
      </c>
      <c r="E35" s="21">
        <v>9119</v>
      </c>
      <c r="F35" s="9">
        <v>1387</v>
      </c>
      <c r="G35" s="9">
        <v>4</v>
      </c>
      <c r="H35" s="47">
        <v>45282</v>
      </c>
      <c r="I35" s="11" t="s">
        <v>246</v>
      </c>
    </row>
    <row r="36" spans="1:9" x14ac:dyDescent="0.3">
      <c r="A36" s="8">
        <f>IF(B36&lt;&gt;"",ROWS($B$6:B36),"")</f>
        <v>31</v>
      </c>
      <c r="B36" s="1" t="s">
        <v>425</v>
      </c>
      <c r="C36" s="1" t="s">
        <v>426</v>
      </c>
      <c r="D36" s="1" t="s">
        <v>33</v>
      </c>
      <c r="E36" s="21">
        <v>7302.26</v>
      </c>
      <c r="F36" s="9">
        <v>1417</v>
      </c>
      <c r="G36" s="9">
        <v>3</v>
      </c>
      <c r="H36" s="47">
        <v>44916</v>
      </c>
      <c r="I36" s="11" t="s">
        <v>38</v>
      </c>
    </row>
    <row r="37" spans="1:9" x14ac:dyDescent="0.3">
      <c r="A37" s="8">
        <f>IF(B37&lt;&gt;"",ROWS($B$6:B37),"")</f>
        <v>32</v>
      </c>
      <c r="B37" s="1" t="s">
        <v>168</v>
      </c>
      <c r="C37" s="1" t="s">
        <v>168</v>
      </c>
      <c r="D37" s="1" t="s">
        <v>169</v>
      </c>
      <c r="E37" s="21">
        <v>6836.15</v>
      </c>
      <c r="F37" s="9">
        <v>1166</v>
      </c>
      <c r="G37" s="9">
        <v>12</v>
      </c>
      <c r="H37" s="47">
        <v>45303</v>
      </c>
      <c r="I37" s="11" t="s">
        <v>170</v>
      </c>
    </row>
    <row r="38" spans="1:9" x14ac:dyDescent="0.3">
      <c r="A38" s="8">
        <f>IF(B38&lt;&gt;"",ROWS($B$6:B38),"")</f>
        <v>33</v>
      </c>
      <c r="B38" s="1" t="s">
        <v>511</v>
      </c>
      <c r="C38" s="1" t="s">
        <v>512</v>
      </c>
      <c r="D38" s="1" t="s">
        <v>37</v>
      </c>
      <c r="E38" s="21">
        <v>5753.96</v>
      </c>
      <c r="F38" s="9">
        <v>847</v>
      </c>
      <c r="G38" s="9">
        <v>12</v>
      </c>
      <c r="H38" s="47">
        <v>45324</v>
      </c>
      <c r="I38" s="11" t="s">
        <v>376</v>
      </c>
    </row>
    <row r="39" spans="1:9" x14ac:dyDescent="0.3">
      <c r="A39" s="8">
        <f>IF(B39&lt;&gt;"",ROWS($B$6:B39),"")</f>
        <v>34</v>
      </c>
      <c r="B39" s="1" t="s">
        <v>485</v>
      </c>
      <c r="C39" s="1" t="s">
        <v>485</v>
      </c>
      <c r="D39" s="1" t="s">
        <v>27</v>
      </c>
      <c r="E39" s="21">
        <v>5240.5142682926826</v>
      </c>
      <c r="F39" s="9">
        <v>766</v>
      </c>
      <c r="G39" s="9">
        <v>1</v>
      </c>
      <c r="H39" s="47">
        <v>45322</v>
      </c>
      <c r="I39" s="11" t="s">
        <v>486</v>
      </c>
    </row>
    <row r="40" spans="1:9" x14ac:dyDescent="0.3">
      <c r="A40" s="8">
        <f>IF(B40&lt;&gt;"",ROWS($B$6:B40),"")</f>
        <v>35</v>
      </c>
      <c r="B40" s="1" t="s">
        <v>545</v>
      </c>
      <c r="C40" s="1" t="s">
        <v>546</v>
      </c>
      <c r="D40" s="1" t="s">
        <v>37</v>
      </c>
      <c r="E40" s="21">
        <v>4701.6000000000004</v>
      </c>
      <c r="F40" s="9">
        <v>807</v>
      </c>
      <c r="G40" s="9">
        <v>7</v>
      </c>
      <c r="H40" s="47">
        <v>45338</v>
      </c>
      <c r="I40" s="11" t="s">
        <v>246</v>
      </c>
    </row>
    <row r="41" spans="1:9" x14ac:dyDescent="0.3">
      <c r="A41" s="8">
        <f>IF(B41&lt;&gt;"",ROWS($B$6:B41),"")</f>
        <v>36</v>
      </c>
      <c r="B41" s="1" t="s">
        <v>534</v>
      </c>
      <c r="C41" s="1" t="s">
        <v>535</v>
      </c>
      <c r="D41" s="1" t="s">
        <v>536</v>
      </c>
      <c r="E41" s="21">
        <v>4554.13</v>
      </c>
      <c r="F41" s="9">
        <v>886</v>
      </c>
      <c r="G41" s="9">
        <v>3</v>
      </c>
      <c r="H41" s="47">
        <v>45023</v>
      </c>
      <c r="I41" s="11" t="s">
        <v>38</v>
      </c>
    </row>
    <row r="42" spans="1:9" x14ac:dyDescent="0.3">
      <c r="A42" s="8">
        <f>IF(B42&lt;&gt;"",ROWS($B$6:B42),"")</f>
        <v>37</v>
      </c>
      <c r="B42" s="1" t="s">
        <v>157</v>
      </c>
      <c r="C42" s="1" t="s">
        <v>158</v>
      </c>
      <c r="D42" s="1" t="s">
        <v>55</v>
      </c>
      <c r="E42" s="21">
        <v>4168.4399999999996</v>
      </c>
      <c r="F42" s="9">
        <v>581</v>
      </c>
      <c r="G42" s="9">
        <v>2</v>
      </c>
      <c r="H42" s="47">
        <v>45261</v>
      </c>
      <c r="I42" s="11" t="s">
        <v>110</v>
      </c>
    </row>
    <row r="43" spans="1:9" x14ac:dyDescent="0.3">
      <c r="A43" s="8">
        <f>IF(B43&lt;&gt;"",ROWS($B$6:B43),"")</f>
        <v>38</v>
      </c>
      <c r="B43" s="1" t="s">
        <v>361</v>
      </c>
      <c r="C43" s="1" t="s">
        <v>362</v>
      </c>
      <c r="D43" s="1" t="s">
        <v>37</v>
      </c>
      <c r="E43" s="21">
        <v>3782.55</v>
      </c>
      <c r="F43" s="9">
        <v>603</v>
      </c>
      <c r="G43" s="9">
        <v>6</v>
      </c>
      <c r="H43" s="47">
        <v>45317</v>
      </c>
      <c r="I43" s="11" t="s">
        <v>119</v>
      </c>
    </row>
    <row r="44" spans="1:9" x14ac:dyDescent="0.3">
      <c r="A44" s="8">
        <f>IF(B44&lt;&gt;"",ROWS($B$6:B44),"")</f>
        <v>39</v>
      </c>
      <c r="B44" s="1" t="s">
        <v>442</v>
      </c>
      <c r="C44" s="1" t="s">
        <v>443</v>
      </c>
      <c r="D44" s="1" t="s">
        <v>167</v>
      </c>
      <c r="E44" s="21">
        <v>3175</v>
      </c>
      <c r="F44" s="9">
        <v>609</v>
      </c>
      <c r="G44" s="9">
        <v>4</v>
      </c>
      <c r="H44" s="47">
        <v>45317</v>
      </c>
      <c r="I44" s="11" t="s">
        <v>246</v>
      </c>
    </row>
    <row r="45" spans="1:9" x14ac:dyDescent="0.3">
      <c r="A45" s="8">
        <f>IF(B45&lt;&gt;"",ROWS($B$6:B45),"")</f>
        <v>40</v>
      </c>
      <c r="B45" s="1" t="s">
        <v>387</v>
      </c>
      <c r="C45" s="1" t="s">
        <v>388</v>
      </c>
      <c r="D45" s="1" t="s">
        <v>167</v>
      </c>
      <c r="E45" s="21">
        <v>3008.6000000000004</v>
      </c>
      <c r="F45" s="9">
        <v>557</v>
      </c>
      <c r="G45" s="9">
        <v>5</v>
      </c>
      <c r="H45" s="47">
        <v>45345</v>
      </c>
      <c r="I45" s="11" t="s">
        <v>389</v>
      </c>
    </row>
    <row r="46" spans="1:9" x14ac:dyDescent="0.3">
      <c r="A46" s="8">
        <f>IF(B46&lt;&gt;"",ROWS($B$6:B46),"")</f>
        <v>41</v>
      </c>
      <c r="B46" s="1" t="s">
        <v>583</v>
      </c>
      <c r="C46" s="1" t="s">
        <v>584</v>
      </c>
      <c r="D46" s="1" t="s">
        <v>585</v>
      </c>
      <c r="E46" s="21">
        <v>2943</v>
      </c>
      <c r="F46" s="9">
        <v>402</v>
      </c>
      <c r="G46" s="9">
        <v>2</v>
      </c>
      <c r="H46" s="47" t="s">
        <v>593</v>
      </c>
      <c r="I46" s="11" t="s">
        <v>170</v>
      </c>
    </row>
    <row r="47" spans="1:9" x14ac:dyDescent="0.3">
      <c r="A47" s="8">
        <f>IF(B47&lt;&gt;"",ROWS($B$6:B47),"")</f>
        <v>42</v>
      </c>
      <c r="B47" s="1" t="s">
        <v>368</v>
      </c>
      <c r="C47" s="1" t="s">
        <v>369</v>
      </c>
      <c r="D47" s="1" t="s">
        <v>370</v>
      </c>
      <c r="E47" s="21">
        <v>2935.4</v>
      </c>
      <c r="F47" s="9">
        <v>432</v>
      </c>
      <c r="G47" s="9">
        <v>4</v>
      </c>
      <c r="H47" s="47">
        <v>45254</v>
      </c>
      <c r="I47" s="11" t="s">
        <v>170</v>
      </c>
    </row>
    <row r="48" spans="1:9" x14ac:dyDescent="0.3">
      <c r="A48" s="8">
        <f>IF(B48&lt;&gt;"",ROWS($B$6:B48),"")</f>
        <v>43</v>
      </c>
      <c r="B48" s="1" t="s">
        <v>640</v>
      </c>
      <c r="C48" s="1" t="s">
        <v>641</v>
      </c>
      <c r="D48" s="1" t="s">
        <v>167</v>
      </c>
      <c r="E48" s="21">
        <v>2456</v>
      </c>
      <c r="F48" s="9">
        <v>380</v>
      </c>
      <c r="G48" s="9">
        <v>6</v>
      </c>
      <c r="H48" s="47">
        <v>44966</v>
      </c>
      <c r="I48" s="11" t="s">
        <v>326</v>
      </c>
    </row>
    <row r="49" spans="1:9" x14ac:dyDescent="0.3">
      <c r="A49" s="8">
        <f>IF(B49&lt;&gt;"",ROWS($B$6:B49),"")</f>
        <v>44</v>
      </c>
      <c r="B49" s="1" t="s">
        <v>153</v>
      </c>
      <c r="C49" s="1" t="s">
        <v>154</v>
      </c>
      <c r="D49" s="1" t="s">
        <v>37</v>
      </c>
      <c r="E49" s="21">
        <v>2257.81</v>
      </c>
      <c r="F49" s="9">
        <v>312</v>
      </c>
      <c r="G49" s="9">
        <v>3</v>
      </c>
      <c r="H49" s="47">
        <v>45282</v>
      </c>
      <c r="I49" s="11" t="s">
        <v>48</v>
      </c>
    </row>
    <row r="50" spans="1:9" x14ac:dyDescent="0.3">
      <c r="A50" s="8">
        <f>IF(B50&lt;&gt;"",ROWS($B$6:B50),"")</f>
        <v>45</v>
      </c>
      <c r="B50" s="1" t="s">
        <v>414</v>
      </c>
      <c r="C50" s="1" t="s">
        <v>415</v>
      </c>
      <c r="D50" s="1" t="s">
        <v>416</v>
      </c>
      <c r="E50" s="21">
        <v>2124.9</v>
      </c>
      <c r="F50" s="9">
        <v>311</v>
      </c>
      <c r="G50" s="9">
        <v>2</v>
      </c>
      <c r="H50" s="47">
        <v>45303</v>
      </c>
      <c r="I50" s="11" t="s">
        <v>119</v>
      </c>
    </row>
    <row r="51" spans="1:9" x14ac:dyDescent="0.3">
      <c r="A51" s="8">
        <f>IF(B51&lt;&gt;"",ROWS($B$6:B51),"")</f>
        <v>46</v>
      </c>
      <c r="B51" s="1" t="s">
        <v>554</v>
      </c>
      <c r="C51" s="1" t="s">
        <v>555</v>
      </c>
      <c r="D51" s="1" t="s">
        <v>167</v>
      </c>
      <c r="E51" s="21">
        <v>2111.84</v>
      </c>
      <c r="F51" s="9">
        <v>398</v>
      </c>
      <c r="G51" s="9">
        <v>4</v>
      </c>
      <c r="H51" s="47">
        <v>45338</v>
      </c>
      <c r="I51" s="11" t="s">
        <v>326</v>
      </c>
    </row>
    <row r="52" spans="1:9" x14ac:dyDescent="0.3">
      <c r="A52" s="8">
        <f>IF(B52&lt;&gt;"",ROWS($B$6:B52),"")</f>
        <v>47</v>
      </c>
      <c r="B52" s="1" t="s">
        <v>589</v>
      </c>
      <c r="C52" s="1" t="s">
        <v>589</v>
      </c>
      <c r="D52" s="1" t="s">
        <v>27</v>
      </c>
      <c r="E52" s="21">
        <v>2000.5</v>
      </c>
      <c r="F52" s="9">
        <v>304</v>
      </c>
      <c r="G52" s="9">
        <v>3</v>
      </c>
      <c r="H52" s="47">
        <v>45338</v>
      </c>
      <c r="I52" s="11" t="s">
        <v>590</v>
      </c>
    </row>
    <row r="53" spans="1:9" x14ac:dyDescent="0.3">
      <c r="A53" s="8">
        <f>IF(B53&lt;&gt;"",ROWS($B$6:B53),"")</f>
        <v>48</v>
      </c>
      <c r="B53" s="1" t="s">
        <v>599</v>
      </c>
      <c r="C53" s="1" t="s">
        <v>600</v>
      </c>
      <c r="D53" s="1" t="s">
        <v>601</v>
      </c>
      <c r="E53" s="21">
        <v>1916.88</v>
      </c>
      <c r="F53" s="9">
        <v>339</v>
      </c>
      <c r="G53" s="9">
        <v>6</v>
      </c>
      <c r="H53" s="47">
        <v>45345</v>
      </c>
      <c r="I53" s="11" t="s">
        <v>246</v>
      </c>
    </row>
    <row r="54" spans="1:9" x14ac:dyDescent="0.3">
      <c r="A54" s="8">
        <f>IF(B54&lt;&gt;"",ROWS($B$6:B54),"")</f>
        <v>49</v>
      </c>
      <c r="B54" s="1" t="s">
        <v>606</v>
      </c>
      <c r="C54" s="1" t="s">
        <v>607</v>
      </c>
      <c r="D54" s="1" t="s">
        <v>608</v>
      </c>
      <c r="E54" s="21">
        <v>1580.9</v>
      </c>
      <c r="F54" s="9">
        <v>255</v>
      </c>
      <c r="G54" s="9">
        <v>7</v>
      </c>
      <c r="H54" s="47">
        <v>45345</v>
      </c>
      <c r="I54" s="11" t="s">
        <v>435</v>
      </c>
    </row>
    <row r="55" spans="1:9" x14ac:dyDescent="0.3">
      <c r="A55" s="8">
        <f>IF(B55&lt;&gt;"",ROWS($B$6:B55),"")</f>
        <v>50</v>
      </c>
      <c r="B55" s="1" t="s">
        <v>574</v>
      </c>
      <c r="C55" s="1" t="s">
        <v>575</v>
      </c>
      <c r="D55" s="1" t="s">
        <v>399</v>
      </c>
      <c r="E55" s="21">
        <v>1519</v>
      </c>
      <c r="F55" s="9">
        <v>400</v>
      </c>
      <c r="G55" s="9">
        <v>2</v>
      </c>
      <c r="H55" s="47">
        <v>45317</v>
      </c>
      <c r="I55" s="11" t="s">
        <v>464</v>
      </c>
    </row>
    <row r="56" spans="1:9" x14ac:dyDescent="0.3">
      <c r="A56" s="8">
        <f>IF(B56&lt;&gt;"",ROWS($B$6:B56),"")</f>
        <v>51</v>
      </c>
      <c r="B56" s="1" t="s">
        <v>613</v>
      </c>
      <c r="C56" s="1" t="s">
        <v>613</v>
      </c>
      <c r="D56" s="1" t="s">
        <v>614</v>
      </c>
      <c r="E56" s="21">
        <v>1442.9</v>
      </c>
      <c r="F56" s="9">
        <v>274</v>
      </c>
      <c r="G56" s="9">
        <v>3</v>
      </c>
      <c r="H56" s="47" t="s">
        <v>593</v>
      </c>
      <c r="I56" s="11" t="s">
        <v>170</v>
      </c>
    </row>
    <row r="57" spans="1:9" x14ac:dyDescent="0.3">
      <c r="A57" s="8">
        <f>IF(B57&lt;&gt;"",ROWS($B$6:B57),"")</f>
        <v>52</v>
      </c>
      <c r="B57" s="1" t="s">
        <v>400</v>
      </c>
      <c r="C57" s="1" t="s">
        <v>401</v>
      </c>
      <c r="D57" s="1" t="s">
        <v>167</v>
      </c>
      <c r="E57" s="21">
        <v>1392.6</v>
      </c>
      <c r="F57" s="9">
        <v>228</v>
      </c>
      <c r="G57" s="9">
        <v>3</v>
      </c>
      <c r="H57" s="47">
        <v>45254</v>
      </c>
      <c r="I57" s="11" t="s">
        <v>75</v>
      </c>
    </row>
    <row r="58" spans="1:9" x14ac:dyDescent="0.3">
      <c r="A58" s="8">
        <f>IF(B58&lt;&gt;"",ROWS($B$6:B58),"")</f>
        <v>53</v>
      </c>
      <c r="B58" s="1" t="s">
        <v>419</v>
      </c>
      <c r="C58" s="1" t="s">
        <v>420</v>
      </c>
      <c r="D58" s="1" t="s">
        <v>37</v>
      </c>
      <c r="E58" s="21">
        <v>1349.2</v>
      </c>
      <c r="F58" s="9">
        <v>185</v>
      </c>
      <c r="G58" s="9">
        <v>2</v>
      </c>
      <c r="H58" s="47">
        <v>45275</v>
      </c>
      <c r="I58" s="11" t="s">
        <v>170</v>
      </c>
    </row>
    <row r="59" spans="1:9" x14ac:dyDescent="0.3">
      <c r="A59" s="8">
        <f>IF(B59&lt;&gt;"",ROWS($B$6:B59),"")</f>
        <v>54</v>
      </c>
      <c r="B59" s="1" t="s">
        <v>296</v>
      </c>
      <c r="C59" s="1" t="s">
        <v>297</v>
      </c>
      <c r="D59" s="1" t="s">
        <v>298</v>
      </c>
      <c r="E59" s="21">
        <v>1243</v>
      </c>
      <c r="F59" s="9">
        <v>270</v>
      </c>
      <c r="G59" s="9">
        <v>2</v>
      </c>
      <c r="H59" s="47">
        <v>45289</v>
      </c>
      <c r="I59" s="11" t="s">
        <v>119</v>
      </c>
    </row>
    <row r="60" spans="1:9" x14ac:dyDescent="0.3">
      <c r="A60" s="8">
        <f>IF(B60&lt;&gt;"",ROWS($B$6:B60),"")</f>
        <v>55</v>
      </c>
      <c r="B60" s="1" t="s">
        <v>395</v>
      </c>
      <c r="C60" s="1" t="s">
        <v>395</v>
      </c>
      <c r="D60" s="1" t="s">
        <v>396</v>
      </c>
      <c r="E60" s="21">
        <v>1016.7</v>
      </c>
      <c r="F60" s="9">
        <v>182</v>
      </c>
      <c r="G60" s="9">
        <v>2</v>
      </c>
      <c r="H60" s="47">
        <v>45191</v>
      </c>
      <c r="I60" s="11" t="s">
        <v>170</v>
      </c>
    </row>
    <row r="61" spans="1:9" x14ac:dyDescent="0.3">
      <c r="A61" s="8">
        <f>IF(B61&lt;&gt;"",ROWS($B$6:B61),"")</f>
        <v>56</v>
      </c>
      <c r="B61" s="1" t="s">
        <v>461</v>
      </c>
      <c r="C61" s="1" t="s">
        <v>462</v>
      </c>
      <c r="D61" s="1" t="s">
        <v>463</v>
      </c>
      <c r="E61" s="21">
        <v>969.8</v>
      </c>
      <c r="F61" s="9">
        <v>206</v>
      </c>
      <c r="G61" s="9">
        <v>3</v>
      </c>
      <c r="H61" s="47">
        <v>45296</v>
      </c>
      <c r="I61" s="11" t="s">
        <v>464</v>
      </c>
    </row>
    <row r="62" spans="1:9" x14ac:dyDescent="0.3">
      <c r="A62" s="8">
        <f>IF(B62&lt;&gt;"",ROWS($B$6:B62),"")</f>
        <v>57</v>
      </c>
      <c r="B62" s="1" t="s">
        <v>257</v>
      </c>
      <c r="C62" s="1" t="s">
        <v>258</v>
      </c>
      <c r="D62" s="1" t="s">
        <v>74</v>
      </c>
      <c r="E62" s="21">
        <v>955.44</v>
      </c>
      <c r="F62" s="9">
        <v>198</v>
      </c>
      <c r="G62" s="9">
        <v>6</v>
      </c>
      <c r="H62" s="47">
        <v>45303</v>
      </c>
      <c r="I62" s="11" t="s">
        <v>99</v>
      </c>
    </row>
    <row r="63" spans="1:9" x14ac:dyDescent="0.3">
      <c r="A63" s="8">
        <f>IF(B63&lt;&gt;"",ROWS($B$6:B63),"")</f>
        <v>58</v>
      </c>
      <c r="B63" s="1" t="s">
        <v>655</v>
      </c>
      <c r="C63" s="1" t="s">
        <v>656</v>
      </c>
      <c r="D63" s="1" t="s">
        <v>167</v>
      </c>
      <c r="E63" s="21">
        <v>946</v>
      </c>
      <c r="F63" s="9">
        <v>212</v>
      </c>
      <c r="G63" s="9">
        <v>2</v>
      </c>
      <c r="H63" s="47">
        <v>45233</v>
      </c>
      <c r="I63" s="11" t="s">
        <v>464</v>
      </c>
    </row>
    <row r="64" spans="1:9" x14ac:dyDescent="0.3">
      <c r="A64" s="8">
        <f>IF(B64&lt;&gt;"",ROWS($B$6:B64),"")</f>
        <v>59</v>
      </c>
      <c r="B64" s="1" t="s">
        <v>434</v>
      </c>
      <c r="C64" s="1" t="s">
        <v>434</v>
      </c>
      <c r="D64" s="1" t="s">
        <v>27</v>
      </c>
      <c r="E64" s="21">
        <v>906.07</v>
      </c>
      <c r="F64" s="9">
        <v>116</v>
      </c>
      <c r="G64" s="9">
        <v>1</v>
      </c>
      <c r="H64" s="47">
        <v>45261</v>
      </c>
      <c r="I64" s="11" t="s">
        <v>435</v>
      </c>
    </row>
    <row r="65" spans="1:9" x14ac:dyDescent="0.3">
      <c r="A65" s="8">
        <f>IF(B65&lt;&gt;"",ROWS($B$6:B65),"")</f>
        <v>60</v>
      </c>
      <c r="B65" s="1" t="s">
        <v>666</v>
      </c>
      <c r="C65" s="1" t="s">
        <v>667</v>
      </c>
      <c r="D65" s="1" t="s">
        <v>281</v>
      </c>
      <c r="E65" s="21">
        <v>852.54</v>
      </c>
      <c r="F65" s="9">
        <v>258</v>
      </c>
      <c r="G65" s="9">
        <v>3</v>
      </c>
      <c r="H65" s="47">
        <v>44855</v>
      </c>
      <c r="I65" s="11" t="s">
        <v>75</v>
      </c>
    </row>
    <row r="66" spans="1:9" x14ac:dyDescent="0.3">
      <c r="A66" s="8">
        <f>IF(B66&lt;&gt;"",ROWS($B$6:B66),"")</f>
        <v>61</v>
      </c>
      <c r="B66" s="1" t="s">
        <v>736</v>
      </c>
      <c r="C66" s="1" t="s">
        <v>737</v>
      </c>
      <c r="D66" s="1" t="s">
        <v>738</v>
      </c>
      <c r="E66" s="21">
        <v>802</v>
      </c>
      <c r="F66" s="9">
        <v>186</v>
      </c>
      <c r="G66" s="9">
        <v>1</v>
      </c>
      <c r="H66" s="47">
        <v>45268</v>
      </c>
      <c r="I66" s="11" t="s">
        <v>246</v>
      </c>
    </row>
    <row r="67" spans="1:9" x14ac:dyDescent="0.3">
      <c r="A67" s="8">
        <f>IF(B67&lt;&gt;"",ROWS($B$6:B67),"")</f>
        <v>62</v>
      </c>
      <c r="B67" s="1" t="s">
        <v>804</v>
      </c>
      <c r="C67" s="1" t="s">
        <v>805</v>
      </c>
      <c r="D67" s="1" t="s">
        <v>308</v>
      </c>
      <c r="E67" s="21">
        <v>563.16</v>
      </c>
      <c r="F67" s="9">
        <v>103</v>
      </c>
      <c r="G67" s="9">
        <v>4</v>
      </c>
      <c r="H67" s="47">
        <v>45324</v>
      </c>
      <c r="I67" s="11" t="s">
        <v>405</v>
      </c>
    </row>
    <row r="68" spans="1:9" x14ac:dyDescent="0.3">
      <c r="A68" s="8">
        <f>IF(B68&lt;&gt;"",ROWS($B$6:B68),"")</f>
        <v>63</v>
      </c>
      <c r="B68" s="1" t="s">
        <v>642</v>
      </c>
      <c r="C68" s="1" t="s">
        <v>643</v>
      </c>
      <c r="D68" s="1" t="s">
        <v>644</v>
      </c>
      <c r="E68" s="21">
        <v>547</v>
      </c>
      <c r="F68" s="9">
        <v>123</v>
      </c>
      <c r="G68" s="9">
        <v>2</v>
      </c>
      <c r="H68" s="47">
        <v>45275</v>
      </c>
      <c r="I68" s="11" t="s">
        <v>944</v>
      </c>
    </row>
    <row r="69" spans="1:9" x14ac:dyDescent="0.3">
      <c r="A69" s="8">
        <f>IF(B69&lt;&gt;"",ROWS($B$6:B69),"")</f>
        <v>64</v>
      </c>
      <c r="B69" s="1" t="s">
        <v>317</v>
      </c>
      <c r="C69" s="1" t="s">
        <v>317</v>
      </c>
      <c r="D69" s="1" t="s">
        <v>27</v>
      </c>
      <c r="E69" s="21">
        <v>545.70000000000005</v>
      </c>
      <c r="F69" s="9">
        <v>87</v>
      </c>
      <c r="G69" s="9">
        <v>1</v>
      </c>
      <c r="H69" s="47" t="s">
        <v>593</v>
      </c>
      <c r="I69" s="11" t="s">
        <v>318</v>
      </c>
    </row>
    <row r="70" spans="1:9" x14ac:dyDescent="0.3">
      <c r="A70" s="8">
        <f>IF(B70&lt;&gt;"",ROWS($B$6:B70),"")</f>
        <v>65</v>
      </c>
      <c r="B70" s="1" t="s">
        <v>630</v>
      </c>
      <c r="C70" s="1" t="s">
        <v>630</v>
      </c>
      <c r="D70" s="1" t="s">
        <v>27</v>
      </c>
      <c r="E70" s="21">
        <v>526.1</v>
      </c>
      <c r="F70" s="9">
        <v>110</v>
      </c>
      <c r="G70" s="9">
        <v>2</v>
      </c>
      <c r="H70" s="47">
        <v>44834</v>
      </c>
      <c r="I70" s="11" t="s">
        <v>170</v>
      </c>
    </row>
    <row r="71" spans="1:9" x14ac:dyDescent="0.3">
      <c r="A71" s="8">
        <f>IF(B71&lt;&gt;"",ROWS($B$6:B71),"")</f>
        <v>66</v>
      </c>
      <c r="B71" s="1" t="s">
        <v>430</v>
      </c>
      <c r="C71" s="1" t="s">
        <v>431</v>
      </c>
      <c r="D71" s="1" t="s">
        <v>308</v>
      </c>
      <c r="E71" s="21">
        <v>520</v>
      </c>
      <c r="F71" s="9">
        <v>139</v>
      </c>
      <c r="G71" s="9">
        <v>2</v>
      </c>
      <c r="H71" s="47">
        <v>45303</v>
      </c>
      <c r="I71" s="11" t="s">
        <v>246</v>
      </c>
    </row>
    <row r="72" spans="1:9" x14ac:dyDescent="0.3">
      <c r="A72" s="8">
        <f>IF(B72&lt;&gt;"",ROWS($B$6:B72),"")</f>
        <v>67</v>
      </c>
      <c r="B72" s="1" t="s">
        <v>659</v>
      </c>
      <c r="C72" s="1" t="s">
        <v>660</v>
      </c>
      <c r="D72" s="1" t="s">
        <v>399</v>
      </c>
      <c r="E72" s="21">
        <v>417</v>
      </c>
      <c r="F72" s="9">
        <v>88</v>
      </c>
      <c r="G72" s="9">
        <v>2</v>
      </c>
      <c r="H72" s="47">
        <v>45289</v>
      </c>
      <c r="I72" s="11" t="s">
        <v>464</v>
      </c>
    </row>
    <row r="73" spans="1:9" x14ac:dyDescent="0.3">
      <c r="A73" s="8">
        <f>IF(B73&lt;&gt;"",ROWS($B$6:B73),"")</f>
        <v>68</v>
      </c>
      <c r="B73" s="1" t="s">
        <v>495</v>
      </c>
      <c r="C73" s="1" t="s">
        <v>496</v>
      </c>
      <c r="D73" s="1" t="s">
        <v>497</v>
      </c>
      <c r="E73" s="21">
        <v>406</v>
      </c>
      <c r="F73" s="9">
        <v>64</v>
      </c>
      <c r="G73" s="9">
        <v>2</v>
      </c>
      <c r="H73" s="47">
        <v>45254</v>
      </c>
      <c r="I73" s="11" t="s">
        <v>246</v>
      </c>
    </row>
    <row r="74" spans="1:9" x14ac:dyDescent="0.3">
      <c r="A74" s="8">
        <f>IF(B74&lt;&gt;"",ROWS($B$6:B74),"")</f>
        <v>69</v>
      </c>
      <c r="B74" s="1" t="s">
        <v>727</v>
      </c>
      <c r="C74" s="1" t="s">
        <v>728</v>
      </c>
      <c r="D74" s="1" t="s">
        <v>729</v>
      </c>
      <c r="E74" s="21">
        <v>383.1099999999999</v>
      </c>
      <c r="F74" s="9">
        <v>161</v>
      </c>
      <c r="G74" s="9">
        <v>5</v>
      </c>
      <c r="H74" s="47">
        <v>45331</v>
      </c>
      <c r="I74" s="11" t="s">
        <v>464</v>
      </c>
    </row>
    <row r="75" spans="1:9" x14ac:dyDescent="0.3">
      <c r="A75" s="8">
        <f>IF(B75&lt;&gt;"",ROWS($B$6:B75),"")</f>
        <v>70</v>
      </c>
      <c r="B75" s="1" t="s">
        <v>581</v>
      </c>
      <c r="C75" s="1" t="s">
        <v>582</v>
      </c>
      <c r="D75" s="1" t="s">
        <v>399</v>
      </c>
      <c r="E75" s="21">
        <v>350</v>
      </c>
      <c r="F75" s="9">
        <v>68</v>
      </c>
      <c r="G75" s="9">
        <v>1</v>
      </c>
      <c r="H75" s="47">
        <v>45282</v>
      </c>
      <c r="I75" s="11" t="s">
        <v>170</v>
      </c>
    </row>
    <row r="76" spans="1:9" x14ac:dyDescent="0.3">
      <c r="A76" s="8">
        <f>IF(B76&lt;&gt;"",ROWS($B$6:B76),"")</f>
        <v>71</v>
      </c>
      <c r="B76" s="1" t="s">
        <v>499</v>
      </c>
      <c r="C76" s="1" t="s">
        <v>500</v>
      </c>
      <c r="D76" s="1" t="s">
        <v>308</v>
      </c>
      <c r="E76" s="21">
        <v>348</v>
      </c>
      <c r="F76" s="9">
        <v>77</v>
      </c>
      <c r="G76" s="9">
        <v>2</v>
      </c>
      <c r="H76" s="47">
        <v>45303</v>
      </c>
      <c r="I76" s="11" t="s">
        <v>405</v>
      </c>
    </row>
    <row r="77" spans="1:9" x14ac:dyDescent="0.3">
      <c r="A77" s="8">
        <f>IF(B77&lt;&gt;"",ROWS($B$6:B77),"")</f>
        <v>72</v>
      </c>
      <c r="B77" s="1" t="s">
        <v>715</v>
      </c>
      <c r="C77" s="1" t="s">
        <v>716</v>
      </c>
      <c r="D77" s="1" t="s">
        <v>308</v>
      </c>
      <c r="E77" s="21">
        <v>340.37</v>
      </c>
      <c r="F77" s="9">
        <v>116</v>
      </c>
      <c r="G77" s="9">
        <v>1</v>
      </c>
      <c r="H77" s="47">
        <v>44602</v>
      </c>
      <c r="I77" s="11" t="s">
        <v>464</v>
      </c>
    </row>
    <row r="78" spans="1:9" x14ac:dyDescent="0.3">
      <c r="A78" s="8">
        <f>IF(B78&lt;&gt;"",ROWS($B$6:B78),"")</f>
        <v>73</v>
      </c>
      <c r="B78" s="1" t="s">
        <v>719</v>
      </c>
      <c r="C78" s="1" t="s">
        <v>720</v>
      </c>
      <c r="D78" s="1" t="s">
        <v>37</v>
      </c>
      <c r="E78" s="21">
        <v>301.04000000000002</v>
      </c>
      <c r="F78" s="9">
        <v>91</v>
      </c>
      <c r="G78" s="9">
        <v>1</v>
      </c>
      <c r="H78" s="47">
        <v>44967</v>
      </c>
      <c r="I78" s="11" t="s">
        <v>170</v>
      </c>
    </row>
    <row r="79" spans="1:9" x14ac:dyDescent="0.3">
      <c r="A79" s="8">
        <f>IF(B79&lt;&gt;"",ROWS($B$6:B79),"")</f>
        <v>74</v>
      </c>
      <c r="B79" s="1" t="s">
        <v>869</v>
      </c>
      <c r="C79" s="1" t="s">
        <v>870</v>
      </c>
      <c r="D79" s="1" t="s">
        <v>27</v>
      </c>
      <c r="E79" s="21">
        <v>280</v>
      </c>
      <c r="F79" s="9">
        <v>70</v>
      </c>
      <c r="G79" s="9">
        <v>1</v>
      </c>
      <c r="H79" s="47">
        <v>43385</v>
      </c>
      <c r="I79" s="11" t="s">
        <v>75</v>
      </c>
    </row>
    <row r="80" spans="1:9" x14ac:dyDescent="0.3">
      <c r="A80" s="8">
        <f>IF(B80&lt;&gt;"",ROWS($B$6:B80),"")</f>
        <v>75</v>
      </c>
      <c r="B80" s="1" t="s">
        <v>629</v>
      </c>
      <c r="C80" s="1" t="s">
        <v>629</v>
      </c>
      <c r="D80" s="1" t="s">
        <v>27</v>
      </c>
      <c r="E80" s="21">
        <v>222</v>
      </c>
      <c r="F80" s="9">
        <v>49</v>
      </c>
      <c r="G80" s="9">
        <v>2</v>
      </c>
      <c r="H80" s="47">
        <v>44974</v>
      </c>
      <c r="I80" s="11" t="s">
        <v>75</v>
      </c>
    </row>
    <row r="81" spans="1:9" x14ac:dyDescent="0.3">
      <c r="A81" s="8">
        <f>IF(B81&lt;&gt;"",ROWS($B$6:B81),"")</f>
        <v>76</v>
      </c>
      <c r="B81" s="1" t="s">
        <v>887</v>
      </c>
      <c r="C81" s="1" t="s">
        <v>888</v>
      </c>
      <c r="D81" s="1" t="s">
        <v>889</v>
      </c>
      <c r="E81" s="21">
        <v>208</v>
      </c>
      <c r="F81" s="9">
        <v>33</v>
      </c>
      <c r="G81" s="9">
        <v>1</v>
      </c>
      <c r="H81" s="47">
        <v>45012</v>
      </c>
      <c r="I81" s="11" t="s">
        <v>170</v>
      </c>
    </row>
    <row r="82" spans="1:9" x14ac:dyDescent="0.3">
      <c r="A82" s="8">
        <f>IF(B82&lt;&gt;"",ROWS($B$6:B82),"")</f>
        <v>77</v>
      </c>
      <c r="B82" s="1" t="s">
        <v>568</v>
      </c>
      <c r="C82" s="1" t="s">
        <v>568</v>
      </c>
      <c r="D82" s="1" t="s">
        <v>27</v>
      </c>
      <c r="E82" s="21">
        <v>189</v>
      </c>
      <c r="F82" s="9">
        <v>57</v>
      </c>
      <c r="G82" s="9">
        <v>2</v>
      </c>
      <c r="H82" s="47">
        <v>44659</v>
      </c>
      <c r="I82" s="11" t="s">
        <v>75</v>
      </c>
    </row>
    <row r="83" spans="1:9" x14ac:dyDescent="0.3">
      <c r="A83" s="8">
        <f>IF(B83&lt;&gt;"",ROWS($B$6:B83),"")</f>
        <v>78</v>
      </c>
      <c r="B83" s="1" t="s">
        <v>650</v>
      </c>
      <c r="C83" s="1" t="s">
        <v>651</v>
      </c>
      <c r="D83" s="1" t="s">
        <v>652</v>
      </c>
      <c r="E83" s="21">
        <v>172.4</v>
      </c>
      <c r="F83" s="9">
        <v>24</v>
      </c>
      <c r="G83" s="9">
        <v>1</v>
      </c>
      <c r="H83" s="47">
        <v>45219</v>
      </c>
      <c r="I83" s="11" t="s">
        <v>318</v>
      </c>
    </row>
    <row r="84" spans="1:9" x14ac:dyDescent="0.3">
      <c r="A84" s="8">
        <f>IF(B84&lt;&gt;"",ROWS($B$6:B84),"")</f>
        <v>79</v>
      </c>
      <c r="B84" s="1" t="s">
        <v>813</v>
      </c>
      <c r="C84" s="1" t="s">
        <v>813</v>
      </c>
      <c r="D84" s="1" t="s">
        <v>814</v>
      </c>
      <c r="E84" s="21">
        <v>120</v>
      </c>
      <c r="F84" s="9">
        <v>30</v>
      </c>
      <c r="G84" s="9">
        <v>1</v>
      </c>
      <c r="H84" s="47">
        <v>45268</v>
      </c>
      <c r="I84" s="11" t="s">
        <v>944</v>
      </c>
    </row>
    <row r="85" spans="1:9" x14ac:dyDescent="0.3">
      <c r="A85" s="8">
        <f>IF(B85&lt;&gt;"",ROWS($B$6:B85),"")</f>
        <v>80</v>
      </c>
      <c r="B85" s="1" t="s">
        <v>721</v>
      </c>
      <c r="C85" s="1" t="s">
        <v>721</v>
      </c>
      <c r="D85" s="1" t="s">
        <v>722</v>
      </c>
      <c r="E85" s="21">
        <v>101</v>
      </c>
      <c r="F85" s="9">
        <v>30</v>
      </c>
      <c r="G85" s="9">
        <v>1</v>
      </c>
      <c r="H85" s="47">
        <v>45121</v>
      </c>
      <c r="I85" s="11" t="s">
        <v>75</v>
      </c>
    </row>
    <row r="86" spans="1:9" x14ac:dyDescent="0.3">
      <c r="A86" s="8">
        <f>IF(B86&lt;&gt;"",ROWS($B$6:B86),"")</f>
        <v>81</v>
      </c>
      <c r="B86" s="1" t="s">
        <v>828</v>
      </c>
      <c r="C86" s="1" t="s">
        <v>829</v>
      </c>
      <c r="D86" s="1" t="s">
        <v>830</v>
      </c>
      <c r="E86" s="21">
        <v>90</v>
      </c>
      <c r="F86" s="9">
        <v>23</v>
      </c>
      <c r="G86" s="9">
        <v>1</v>
      </c>
      <c r="H86" s="47">
        <v>45275</v>
      </c>
      <c r="I86" s="11" t="s">
        <v>326</v>
      </c>
    </row>
    <row r="87" spans="1:9" x14ac:dyDescent="0.3">
      <c r="A87" s="8">
        <f>IF(B87&lt;&gt;"",ROWS($B$6:B87),"")</f>
        <v>82</v>
      </c>
      <c r="B87" s="1" t="s">
        <v>603</v>
      </c>
      <c r="C87" s="1" t="s">
        <v>603</v>
      </c>
      <c r="D87" s="1" t="s">
        <v>604</v>
      </c>
      <c r="E87" s="21">
        <v>78</v>
      </c>
      <c r="F87" s="9">
        <v>15</v>
      </c>
      <c r="G87" s="9">
        <v>1</v>
      </c>
      <c r="H87" s="47">
        <v>45259</v>
      </c>
      <c r="I87" s="11" t="s">
        <v>605</v>
      </c>
    </row>
    <row r="88" spans="1:9" x14ac:dyDescent="0.3">
      <c r="A88" s="8">
        <f>IF(B88&lt;&gt;"",ROWS($B$6:B88),"")</f>
        <v>83</v>
      </c>
      <c r="B88" s="1" t="s">
        <v>713</v>
      </c>
      <c r="C88" s="1" t="s">
        <v>714</v>
      </c>
      <c r="D88" s="1" t="s">
        <v>37</v>
      </c>
      <c r="E88" s="21">
        <v>78</v>
      </c>
      <c r="F88" s="9">
        <v>19</v>
      </c>
      <c r="G88" s="9">
        <v>1</v>
      </c>
      <c r="H88" s="47">
        <v>44400</v>
      </c>
      <c r="I88" s="11" t="s">
        <v>34</v>
      </c>
    </row>
    <row r="89" spans="1:9" x14ac:dyDescent="0.3">
      <c r="A89" s="8">
        <f>IF(B89&lt;&gt;"",ROWS($B$6:B89),"")</f>
        <v>84</v>
      </c>
      <c r="B89" s="1" t="s">
        <v>806</v>
      </c>
      <c r="C89" s="1" t="s">
        <v>807</v>
      </c>
      <c r="D89" s="1" t="s">
        <v>808</v>
      </c>
      <c r="E89" s="21">
        <v>58.990000000000009</v>
      </c>
      <c r="F89" s="9">
        <v>20</v>
      </c>
      <c r="G89" s="9">
        <v>1</v>
      </c>
      <c r="H89" s="47">
        <v>45282</v>
      </c>
      <c r="I89" s="11" t="s">
        <v>326</v>
      </c>
    </row>
    <row r="90" spans="1:9" x14ac:dyDescent="0.3">
      <c r="A90" s="8">
        <f>IF(B90&lt;&gt;"",ROWS($B$6:B90),"")</f>
        <v>85</v>
      </c>
      <c r="B90" s="1" t="s">
        <v>932</v>
      </c>
      <c r="C90" s="1" t="s">
        <v>933</v>
      </c>
      <c r="D90" s="1" t="s">
        <v>934</v>
      </c>
      <c r="E90" s="21">
        <v>57</v>
      </c>
      <c r="F90" s="9">
        <v>10</v>
      </c>
      <c r="G90" s="9">
        <v>1</v>
      </c>
      <c r="H90" s="47">
        <v>45012</v>
      </c>
      <c r="I90" s="11" t="s">
        <v>170</v>
      </c>
    </row>
    <row r="91" spans="1:9" x14ac:dyDescent="0.3">
      <c r="A91" s="8">
        <f>IF(B91&lt;&gt;"",ROWS($B$6:B91),"")</f>
        <v>86</v>
      </c>
      <c r="B91" s="1" t="s">
        <v>294</v>
      </c>
      <c r="C91" s="1" t="s">
        <v>295</v>
      </c>
      <c r="D91" s="1" t="s">
        <v>55</v>
      </c>
      <c r="E91" s="21">
        <v>31.08</v>
      </c>
      <c r="F91" s="9">
        <v>4</v>
      </c>
      <c r="G91" s="9">
        <v>1</v>
      </c>
      <c r="H91" s="47">
        <v>45296</v>
      </c>
      <c r="I91" s="11" t="s">
        <v>38</v>
      </c>
    </row>
    <row r="92" spans="1:9" x14ac:dyDescent="0.3">
      <c r="A92" s="8">
        <f>IF(B92&lt;&gt;"",ROWS($B$6:B92),"")</f>
        <v>87</v>
      </c>
      <c r="B92" s="1" t="s">
        <v>636</v>
      </c>
      <c r="C92" s="1" t="s">
        <v>637</v>
      </c>
      <c r="D92" s="1" t="s">
        <v>55</v>
      </c>
      <c r="E92" s="21">
        <v>17.5</v>
      </c>
      <c r="F92" s="9">
        <v>3</v>
      </c>
      <c r="G92" s="9">
        <v>1</v>
      </c>
      <c r="H92" s="47">
        <v>45128</v>
      </c>
      <c r="I92" s="11" t="s">
        <v>38</v>
      </c>
    </row>
    <row r="93" spans="1:9" x14ac:dyDescent="0.3">
      <c r="A93" s="8">
        <f>IF(B93&lt;&gt;"",ROWS($B$6:B93),"")</f>
        <v>88</v>
      </c>
      <c r="B93" s="1" t="s">
        <v>478</v>
      </c>
      <c r="C93" s="1" t="s">
        <v>479</v>
      </c>
      <c r="D93" s="1" t="s">
        <v>69</v>
      </c>
      <c r="E93" s="21">
        <v>8</v>
      </c>
      <c r="F93" s="9">
        <v>2</v>
      </c>
      <c r="G93" s="9">
        <v>1</v>
      </c>
      <c r="H93" s="47">
        <v>45296</v>
      </c>
      <c r="I93" s="11" t="s">
        <v>376</v>
      </c>
    </row>
    <row r="94" spans="1:9" x14ac:dyDescent="0.3">
      <c r="E94" s="19">
        <f>SUBTOTAL(109,Table3_Vasaris[Pajamos])</f>
        <v>2487792.9142682934</v>
      </c>
      <c r="F94" s="12">
        <f>SUBTOTAL(109,Table3_Vasaris[Žiūrovų skaičius])</f>
        <v>386445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6967-2F9E-4034-9482-E1B780F8CE5D}">
  <dimension ref="A1:I98"/>
  <sheetViews>
    <sheetView topLeftCell="A83" zoomScaleNormal="100" workbookViewId="0">
      <selection activeCell="C6" sqref="C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15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46</v>
      </c>
      <c r="C6" s="1" t="s">
        <v>47</v>
      </c>
      <c r="D6" s="1" t="s">
        <v>41</v>
      </c>
      <c r="E6" s="21">
        <v>677900.93</v>
      </c>
      <c r="F6" s="9">
        <v>84204</v>
      </c>
      <c r="G6" s="9">
        <v>21</v>
      </c>
      <c r="H6" s="47">
        <v>45352</v>
      </c>
      <c r="I6" s="11" t="s">
        <v>48</v>
      </c>
    </row>
    <row r="7" spans="1:9" x14ac:dyDescent="0.3">
      <c r="A7" s="8">
        <f>IF(B7&lt;&gt;"",ROWS($B$6:B7),"")</f>
        <v>2</v>
      </c>
      <c r="B7" s="1" t="s">
        <v>42</v>
      </c>
      <c r="C7" s="1" t="s">
        <v>42</v>
      </c>
      <c r="D7" s="1" t="s">
        <v>37</v>
      </c>
      <c r="E7" s="21">
        <v>512707.22</v>
      </c>
      <c r="F7" s="9">
        <v>87593</v>
      </c>
      <c r="G7" s="9">
        <v>34</v>
      </c>
      <c r="H7" s="47">
        <v>45359</v>
      </c>
      <c r="I7" s="11" t="s">
        <v>38</v>
      </c>
    </row>
    <row r="8" spans="1:9" x14ac:dyDescent="0.3">
      <c r="A8" s="8">
        <f>IF(B8&lt;&gt;"",ROWS($B$6:B8),"")</f>
        <v>3</v>
      </c>
      <c r="B8" s="1" t="s">
        <v>51</v>
      </c>
      <c r="C8" s="1" t="s">
        <v>51</v>
      </c>
      <c r="D8" s="1" t="s">
        <v>27</v>
      </c>
      <c r="E8" s="21">
        <v>114106.19999999995</v>
      </c>
      <c r="F8" s="9">
        <v>14310</v>
      </c>
      <c r="G8" s="9">
        <v>12</v>
      </c>
      <c r="H8" s="47">
        <v>45338</v>
      </c>
      <c r="I8" s="11" t="s">
        <v>52</v>
      </c>
    </row>
    <row r="9" spans="1:9" x14ac:dyDescent="0.3">
      <c r="A9" s="8">
        <f>IF(B9&lt;&gt;"",ROWS($B$6:B9),"")</f>
        <v>4</v>
      </c>
      <c r="B9" s="1" t="s">
        <v>29</v>
      </c>
      <c r="C9" s="1" t="s">
        <v>29</v>
      </c>
      <c r="D9" s="1" t="s">
        <v>27</v>
      </c>
      <c r="E9" s="21">
        <v>74395.530000000028</v>
      </c>
      <c r="F9" s="9">
        <v>12221</v>
      </c>
      <c r="G9" s="9">
        <v>10</v>
      </c>
      <c r="H9" s="47">
        <v>45310</v>
      </c>
      <c r="I9" s="11" t="s">
        <v>30</v>
      </c>
    </row>
    <row r="10" spans="1:9" x14ac:dyDescent="0.3">
      <c r="A10" s="8">
        <f>IF(B10&lt;&gt;"",ROWS($B$6:B10),"")</f>
        <v>5</v>
      </c>
      <c r="B10" s="1" t="s">
        <v>213</v>
      </c>
      <c r="C10" s="1" t="s">
        <v>214</v>
      </c>
      <c r="D10" s="1" t="s">
        <v>37</v>
      </c>
      <c r="E10" s="21">
        <v>45782.7</v>
      </c>
      <c r="F10" s="9">
        <v>7139</v>
      </c>
      <c r="G10" s="9">
        <v>16</v>
      </c>
      <c r="H10" s="47">
        <v>45366</v>
      </c>
      <c r="I10" s="11" t="s">
        <v>99</v>
      </c>
    </row>
    <row r="11" spans="1:9" x14ac:dyDescent="0.3">
      <c r="A11" s="8">
        <f>IF(B11&lt;&gt;"",ROWS($B$6:B11),"")</f>
        <v>6</v>
      </c>
      <c r="B11" s="1" t="s">
        <v>151</v>
      </c>
      <c r="C11" s="1" t="s">
        <v>152</v>
      </c>
      <c r="D11" s="1" t="s">
        <v>37</v>
      </c>
      <c r="E11" s="21">
        <v>42000.95</v>
      </c>
      <c r="F11" s="9">
        <v>6366</v>
      </c>
      <c r="G11" s="9">
        <v>16</v>
      </c>
      <c r="H11" s="47">
        <v>45373</v>
      </c>
      <c r="I11" s="11" t="s">
        <v>45</v>
      </c>
    </row>
    <row r="12" spans="1:9" x14ac:dyDescent="0.3">
      <c r="A12" s="8">
        <f>IF(B12&lt;&gt;"",ROWS($B$6:B12),"")</f>
        <v>7</v>
      </c>
      <c r="B12" s="1" t="s">
        <v>236</v>
      </c>
      <c r="C12" s="1" t="s">
        <v>237</v>
      </c>
      <c r="D12" s="1" t="s">
        <v>37</v>
      </c>
      <c r="E12" s="21">
        <v>40582.75</v>
      </c>
      <c r="F12" s="9">
        <v>5852</v>
      </c>
      <c r="G12" s="9">
        <v>14</v>
      </c>
      <c r="H12" s="47">
        <v>45359</v>
      </c>
      <c r="I12" s="11" t="s">
        <v>116</v>
      </c>
    </row>
    <row r="13" spans="1:9" x14ac:dyDescent="0.3">
      <c r="A13" s="8">
        <f>IF(B13&lt;&gt;"",ROWS($B$6:B13),"")</f>
        <v>8</v>
      </c>
      <c r="B13" s="1" t="s">
        <v>165</v>
      </c>
      <c r="C13" s="1" t="s">
        <v>166</v>
      </c>
      <c r="D13" s="1" t="s">
        <v>167</v>
      </c>
      <c r="E13" s="21">
        <v>38548.639999999999</v>
      </c>
      <c r="F13" s="9">
        <v>7547</v>
      </c>
      <c r="G13" s="9">
        <v>17</v>
      </c>
      <c r="H13" s="47">
        <v>45345</v>
      </c>
      <c r="I13" s="11" t="s">
        <v>75</v>
      </c>
    </row>
    <row r="14" spans="1:9" x14ac:dyDescent="0.3">
      <c r="A14" s="8">
        <f>IF(B14&lt;&gt;"",ROWS($B$6:B14),"")</f>
        <v>9</v>
      </c>
      <c r="B14" s="1" t="s">
        <v>64</v>
      </c>
      <c r="C14" s="1" t="s">
        <v>65</v>
      </c>
      <c r="D14" s="1" t="s">
        <v>66</v>
      </c>
      <c r="E14" s="21">
        <v>37756.15</v>
      </c>
      <c r="F14" s="9">
        <v>5251</v>
      </c>
      <c r="G14" s="9">
        <v>15</v>
      </c>
      <c r="H14" s="47">
        <v>45310</v>
      </c>
      <c r="I14" s="11" t="s">
        <v>34</v>
      </c>
    </row>
    <row r="15" spans="1:9" x14ac:dyDescent="0.3">
      <c r="A15" s="8">
        <f>IF(B15&lt;&gt;"",ROWS($B$6:B15),"")</f>
        <v>10</v>
      </c>
      <c r="B15" s="1" t="s">
        <v>174</v>
      </c>
      <c r="C15" s="1" t="s">
        <v>175</v>
      </c>
      <c r="D15" s="1" t="s">
        <v>37</v>
      </c>
      <c r="E15" s="21">
        <v>35702.720000000001</v>
      </c>
      <c r="F15" s="9">
        <v>5206</v>
      </c>
      <c r="G15" s="9">
        <v>13</v>
      </c>
      <c r="H15" s="47">
        <v>45373</v>
      </c>
      <c r="I15" s="11" t="s">
        <v>99</v>
      </c>
    </row>
    <row r="16" spans="1:9" x14ac:dyDescent="0.3">
      <c r="A16" s="8">
        <f>IF(B16&lt;&gt;"",ROWS($B$6:B16),"")</f>
        <v>11</v>
      </c>
      <c r="B16" s="1" t="s">
        <v>90</v>
      </c>
      <c r="C16" s="1" t="s">
        <v>91</v>
      </c>
      <c r="D16" s="1" t="s">
        <v>37</v>
      </c>
      <c r="E16" s="21">
        <v>33304.32</v>
      </c>
      <c r="F16" s="9">
        <v>4287</v>
      </c>
      <c r="G16" s="9">
        <v>15</v>
      </c>
      <c r="H16" s="47">
        <v>45380</v>
      </c>
      <c r="I16" s="11" t="s">
        <v>48</v>
      </c>
    </row>
    <row r="17" spans="1:9" x14ac:dyDescent="0.3">
      <c r="A17" s="8">
        <f>IF(B17&lt;&gt;"",ROWS($B$6:B17),"")</f>
        <v>12</v>
      </c>
      <c r="B17" s="1" t="s">
        <v>26</v>
      </c>
      <c r="C17" s="1" t="s">
        <v>26</v>
      </c>
      <c r="D17" s="1" t="s">
        <v>27</v>
      </c>
      <c r="E17" s="21">
        <v>24371</v>
      </c>
      <c r="F17" s="9">
        <v>3228</v>
      </c>
      <c r="G17" s="9" t="s">
        <v>58</v>
      </c>
      <c r="H17" s="47">
        <v>45289</v>
      </c>
      <c r="I17" s="11" t="s">
        <v>28</v>
      </c>
    </row>
    <row r="18" spans="1:9" x14ac:dyDescent="0.3">
      <c r="A18" s="8">
        <f>IF(B18&lt;&gt;"",ROWS($B$6:B18),"")</f>
        <v>13</v>
      </c>
      <c r="B18" s="1" t="s">
        <v>247</v>
      </c>
      <c r="C18" s="1" t="s">
        <v>248</v>
      </c>
      <c r="D18" s="1" t="s">
        <v>167</v>
      </c>
      <c r="E18" s="21">
        <v>23424.31</v>
      </c>
      <c r="F18" s="9">
        <v>1759</v>
      </c>
      <c r="G18" s="9">
        <v>21</v>
      </c>
      <c r="H18" s="47">
        <v>45379</v>
      </c>
      <c r="I18" s="11" t="s">
        <v>170</v>
      </c>
    </row>
    <row r="19" spans="1:9" x14ac:dyDescent="0.3">
      <c r="A19" s="8">
        <f>IF(B19&lt;&gt;"",ROWS($B$6:B19),"")</f>
        <v>14</v>
      </c>
      <c r="B19" s="1" t="s">
        <v>299</v>
      </c>
      <c r="C19" s="1" t="s">
        <v>300</v>
      </c>
      <c r="D19" s="1" t="s">
        <v>301</v>
      </c>
      <c r="E19" s="21">
        <v>22817.7</v>
      </c>
      <c r="F19" s="9">
        <v>1169</v>
      </c>
      <c r="G19" s="9">
        <v>10</v>
      </c>
      <c r="H19" s="47">
        <v>45379</v>
      </c>
      <c r="I19" s="11" t="s">
        <v>170</v>
      </c>
    </row>
    <row r="20" spans="1:9" x14ac:dyDescent="0.3">
      <c r="A20" s="8">
        <f>IF(B20&lt;&gt;"",ROWS($B$6:B20),"")</f>
        <v>15</v>
      </c>
      <c r="B20" s="1" t="s">
        <v>317</v>
      </c>
      <c r="C20" s="1" t="s">
        <v>317</v>
      </c>
      <c r="D20" s="1" t="s">
        <v>27</v>
      </c>
      <c r="E20" s="21">
        <v>22771.83</v>
      </c>
      <c r="F20" s="9">
        <v>3874</v>
      </c>
      <c r="G20" s="9">
        <v>13</v>
      </c>
      <c r="H20" s="47">
        <v>45352</v>
      </c>
      <c r="I20" s="11" t="s">
        <v>318</v>
      </c>
    </row>
    <row r="21" spans="1:9" x14ac:dyDescent="0.3">
      <c r="A21" s="8">
        <f>IF(B21&lt;&gt;"",ROWS($B$6:B21),"")</f>
        <v>16</v>
      </c>
      <c r="B21" s="1" t="s">
        <v>304</v>
      </c>
      <c r="C21" s="1" t="s">
        <v>305</v>
      </c>
      <c r="D21" s="1" t="s">
        <v>37</v>
      </c>
      <c r="E21" s="21">
        <v>21906.17</v>
      </c>
      <c r="F21" s="9">
        <v>3375</v>
      </c>
      <c r="G21" s="9">
        <v>16</v>
      </c>
      <c r="H21" s="47">
        <v>45359</v>
      </c>
      <c r="I21" s="11" t="s">
        <v>99</v>
      </c>
    </row>
    <row r="22" spans="1:9" x14ac:dyDescent="0.3">
      <c r="A22" s="8">
        <f>IF(B22&lt;&gt;"",ROWS($B$6:B22),"")</f>
        <v>17</v>
      </c>
      <c r="B22" s="1" t="s">
        <v>179</v>
      </c>
      <c r="C22" s="1" t="s">
        <v>180</v>
      </c>
      <c r="D22" s="1" t="s">
        <v>181</v>
      </c>
      <c r="E22" s="21">
        <v>19922.919999999998</v>
      </c>
      <c r="F22" s="9">
        <v>2935</v>
      </c>
      <c r="G22" s="9">
        <v>22</v>
      </c>
      <c r="H22" s="47">
        <v>45379</v>
      </c>
      <c r="I22" s="11" t="s">
        <v>170</v>
      </c>
    </row>
    <row r="23" spans="1:9" x14ac:dyDescent="0.3">
      <c r="A23" s="8">
        <f>IF(B23&lt;&gt;"",ROWS($B$6:B23),"")</f>
        <v>18</v>
      </c>
      <c r="B23" s="1" t="s">
        <v>183</v>
      </c>
      <c r="C23" s="1" t="s">
        <v>184</v>
      </c>
      <c r="D23" s="1" t="s">
        <v>185</v>
      </c>
      <c r="E23" s="21">
        <v>19593.28</v>
      </c>
      <c r="F23" s="9">
        <v>3926</v>
      </c>
      <c r="G23" s="9">
        <v>16</v>
      </c>
      <c r="H23" s="47">
        <v>45373</v>
      </c>
      <c r="I23" s="11" t="s">
        <v>99</v>
      </c>
    </row>
    <row r="24" spans="1:9" x14ac:dyDescent="0.3">
      <c r="A24" s="8">
        <f>IF(B24&lt;&gt;"",ROWS($B$6:B24),"")</f>
        <v>19</v>
      </c>
      <c r="B24" s="1" t="s">
        <v>111</v>
      </c>
      <c r="C24" s="1" t="s">
        <v>112</v>
      </c>
      <c r="D24" s="1" t="s">
        <v>113</v>
      </c>
      <c r="E24" s="21">
        <v>15994.54</v>
      </c>
      <c r="F24" s="9">
        <v>3017</v>
      </c>
      <c r="G24" s="9">
        <v>12</v>
      </c>
      <c r="H24" s="47">
        <v>45331</v>
      </c>
      <c r="I24" s="11" t="s">
        <v>75</v>
      </c>
    </row>
    <row r="25" spans="1:9" x14ac:dyDescent="0.3">
      <c r="A25" s="8">
        <f>IF(B25&lt;&gt;"",ROWS($B$6:B25),"")</f>
        <v>20</v>
      </c>
      <c r="B25" s="1" t="s">
        <v>333</v>
      </c>
      <c r="C25" s="1" t="s">
        <v>334</v>
      </c>
      <c r="D25" s="1" t="s">
        <v>301</v>
      </c>
      <c r="E25" s="21">
        <v>14916.39</v>
      </c>
      <c r="F25" s="9">
        <v>1103</v>
      </c>
      <c r="G25" s="9">
        <v>14</v>
      </c>
      <c r="H25" s="47">
        <v>45379</v>
      </c>
      <c r="I25" s="11" t="s">
        <v>170</v>
      </c>
    </row>
    <row r="26" spans="1:9" x14ac:dyDescent="0.3">
      <c r="A26" s="8">
        <f>IF(B26&lt;&gt;"",ROWS($B$6:B26),"")</f>
        <v>21</v>
      </c>
      <c r="B26" s="1" t="s">
        <v>377</v>
      </c>
      <c r="C26" s="1" t="s">
        <v>378</v>
      </c>
      <c r="D26" s="1" t="s">
        <v>37</v>
      </c>
      <c r="E26" s="21">
        <v>12569.21</v>
      </c>
      <c r="F26" s="9">
        <v>1975</v>
      </c>
      <c r="G26" s="9">
        <v>15</v>
      </c>
      <c r="H26" s="47">
        <v>45359</v>
      </c>
      <c r="I26" s="11" t="s">
        <v>119</v>
      </c>
    </row>
    <row r="27" spans="1:9" x14ac:dyDescent="0.3">
      <c r="A27" s="8">
        <f>IF(B27&lt;&gt;"",ROWS($B$6:B27),"")</f>
        <v>22</v>
      </c>
      <c r="B27" s="1" t="s">
        <v>67</v>
      </c>
      <c r="C27" s="1" t="s">
        <v>68</v>
      </c>
      <c r="D27" s="1" t="s">
        <v>69</v>
      </c>
      <c r="E27" s="21">
        <v>12015.1</v>
      </c>
      <c r="F27" s="9">
        <v>2299</v>
      </c>
      <c r="G27" s="9">
        <v>10</v>
      </c>
      <c r="H27" s="47">
        <v>45282</v>
      </c>
      <c r="I27" s="11" t="s">
        <v>38</v>
      </c>
    </row>
    <row r="28" spans="1:9" x14ac:dyDescent="0.3">
      <c r="A28" s="8">
        <f>IF(B28&lt;&gt;"",ROWS($B$6:B28),"")</f>
        <v>23</v>
      </c>
      <c r="B28" s="1" t="s">
        <v>233</v>
      </c>
      <c r="C28" s="1" t="s">
        <v>234</v>
      </c>
      <c r="D28" s="1" t="s">
        <v>235</v>
      </c>
      <c r="E28" s="21">
        <v>11686</v>
      </c>
      <c r="F28" s="9">
        <v>1954</v>
      </c>
      <c r="G28" s="9">
        <v>11</v>
      </c>
      <c r="H28" s="47">
        <v>45345</v>
      </c>
      <c r="I28" s="11" t="s">
        <v>150</v>
      </c>
    </row>
    <row r="29" spans="1:9" x14ac:dyDescent="0.3">
      <c r="A29" s="8">
        <f>IF(B29&lt;&gt;"",ROWS($B$6:B29),"")</f>
        <v>24</v>
      </c>
      <c r="B29" s="1" t="s">
        <v>390</v>
      </c>
      <c r="C29" s="1" t="s">
        <v>391</v>
      </c>
      <c r="D29" s="1" t="s">
        <v>37</v>
      </c>
      <c r="E29" s="21">
        <v>11371.9</v>
      </c>
      <c r="F29" s="9">
        <v>1635</v>
      </c>
      <c r="G29" s="9">
        <v>9</v>
      </c>
      <c r="H29" s="47">
        <v>45366</v>
      </c>
      <c r="I29" s="11" t="s">
        <v>323</v>
      </c>
    </row>
    <row r="30" spans="1:9" x14ac:dyDescent="0.3">
      <c r="A30" s="8">
        <f>IF(B30&lt;&gt;"",ROWS($B$6:B30),"")</f>
        <v>25</v>
      </c>
      <c r="B30" s="1" t="s">
        <v>176</v>
      </c>
      <c r="C30" s="1" t="s">
        <v>177</v>
      </c>
      <c r="D30" s="1" t="s">
        <v>178</v>
      </c>
      <c r="E30" s="21">
        <v>10135.530000000001</v>
      </c>
      <c r="F30" s="9">
        <v>1827</v>
      </c>
      <c r="G30" s="9">
        <v>16</v>
      </c>
      <c r="H30" s="47">
        <v>45338</v>
      </c>
      <c r="I30" s="11" t="s">
        <v>119</v>
      </c>
    </row>
    <row r="31" spans="1:9" x14ac:dyDescent="0.3">
      <c r="A31" s="8">
        <f>IF(B31&lt;&gt;"",ROWS($B$6:B31),"")</f>
        <v>26</v>
      </c>
      <c r="B31" s="1" t="s">
        <v>192</v>
      </c>
      <c r="C31" s="1" t="s">
        <v>193</v>
      </c>
      <c r="D31" s="1" t="s">
        <v>194</v>
      </c>
      <c r="E31" s="21">
        <v>7776.15</v>
      </c>
      <c r="F31" s="9">
        <v>1159</v>
      </c>
      <c r="G31" s="9">
        <v>24</v>
      </c>
      <c r="H31" s="47">
        <v>45379</v>
      </c>
      <c r="I31" s="11" t="s">
        <v>170</v>
      </c>
    </row>
    <row r="32" spans="1:9" x14ac:dyDescent="0.3">
      <c r="A32" s="8">
        <f>IF(B32&lt;&gt;"",ROWS($B$6:B32),"")</f>
        <v>27</v>
      </c>
      <c r="B32" s="1" t="s">
        <v>319</v>
      </c>
      <c r="C32" s="1" t="s">
        <v>319</v>
      </c>
      <c r="D32" s="1" t="s">
        <v>27</v>
      </c>
      <c r="E32" s="21">
        <v>7611.79</v>
      </c>
      <c r="F32" s="9">
        <v>1498</v>
      </c>
      <c r="G32" s="9">
        <v>14</v>
      </c>
      <c r="H32" s="47">
        <v>45345</v>
      </c>
      <c r="I32" s="11" t="s">
        <v>75</v>
      </c>
    </row>
    <row r="33" spans="1:9" x14ac:dyDescent="0.3">
      <c r="A33" s="8">
        <f>IF(B33&lt;&gt;"",ROWS($B$6:B33),"")</f>
        <v>28</v>
      </c>
      <c r="B33" s="1" t="s">
        <v>311</v>
      </c>
      <c r="C33" s="1" t="s">
        <v>312</v>
      </c>
      <c r="D33" s="1" t="s">
        <v>55</v>
      </c>
      <c r="E33" s="21">
        <v>7297.85</v>
      </c>
      <c r="F33" s="9">
        <v>1183</v>
      </c>
      <c r="G33" s="9">
        <v>13</v>
      </c>
      <c r="H33" s="47">
        <v>45345</v>
      </c>
      <c r="I33" s="11" t="s">
        <v>170</v>
      </c>
    </row>
    <row r="34" spans="1:9" x14ac:dyDescent="0.3">
      <c r="A34" s="8">
        <f>IF(B34&lt;&gt;"",ROWS($B$6:B34),"")</f>
        <v>29</v>
      </c>
      <c r="B34" s="1" t="s">
        <v>387</v>
      </c>
      <c r="C34" s="1" t="s">
        <v>388</v>
      </c>
      <c r="D34" s="1" t="s">
        <v>167</v>
      </c>
      <c r="E34" s="21">
        <v>7118.9</v>
      </c>
      <c r="F34" s="9">
        <v>1010</v>
      </c>
      <c r="G34" s="9">
        <v>5</v>
      </c>
      <c r="H34" s="47">
        <v>45345</v>
      </c>
      <c r="I34" s="11" t="s">
        <v>389</v>
      </c>
    </row>
    <row r="35" spans="1:9" x14ac:dyDescent="0.3">
      <c r="A35" s="8">
        <f>IF(B35&lt;&gt;"",ROWS($B$6:B35),"")</f>
        <v>30</v>
      </c>
      <c r="B35" s="1" t="s">
        <v>76</v>
      </c>
      <c r="C35" s="1" t="s">
        <v>77</v>
      </c>
      <c r="D35" s="1" t="s">
        <v>55</v>
      </c>
      <c r="E35" s="21">
        <v>6302.55</v>
      </c>
      <c r="F35" s="9">
        <v>1129</v>
      </c>
      <c r="G35" s="9">
        <v>6</v>
      </c>
      <c r="H35" s="47">
        <v>45275</v>
      </c>
      <c r="I35" s="11" t="s">
        <v>48</v>
      </c>
    </row>
    <row r="36" spans="1:9" x14ac:dyDescent="0.3">
      <c r="A36" s="8">
        <f>IF(B36&lt;&gt;"",ROWS($B$6:B36),"")</f>
        <v>31</v>
      </c>
      <c r="B36" s="1" t="s">
        <v>457</v>
      </c>
      <c r="C36" s="1" t="s">
        <v>458</v>
      </c>
      <c r="D36" s="1" t="s">
        <v>301</v>
      </c>
      <c r="E36" s="21">
        <v>6076.11</v>
      </c>
      <c r="F36" s="9">
        <v>448</v>
      </c>
      <c r="G36" s="9">
        <v>11</v>
      </c>
      <c r="H36" s="47">
        <v>45379</v>
      </c>
      <c r="I36" s="11" t="s">
        <v>170</v>
      </c>
    </row>
    <row r="37" spans="1:9" x14ac:dyDescent="0.3">
      <c r="A37" s="8">
        <f>IF(B37&lt;&gt;"",ROWS($B$6:B37),"")</f>
        <v>32</v>
      </c>
      <c r="B37" s="1" t="s">
        <v>259</v>
      </c>
      <c r="C37" s="1" t="s">
        <v>260</v>
      </c>
      <c r="D37" s="1" t="s">
        <v>37</v>
      </c>
      <c r="E37" s="21">
        <v>4825.8</v>
      </c>
      <c r="F37" s="9">
        <v>723</v>
      </c>
      <c r="G37" s="9">
        <v>10</v>
      </c>
      <c r="H37" s="47">
        <v>45345</v>
      </c>
      <c r="I37" s="11" t="s">
        <v>110</v>
      </c>
    </row>
    <row r="38" spans="1:9" x14ac:dyDescent="0.3">
      <c r="A38" s="8">
        <f>IF(B38&lt;&gt;"",ROWS($B$6:B38),"")</f>
        <v>33</v>
      </c>
      <c r="B38" s="1" t="s">
        <v>469</v>
      </c>
      <c r="C38" s="1" t="s">
        <v>470</v>
      </c>
      <c r="D38" s="1" t="s">
        <v>167</v>
      </c>
      <c r="E38" s="21">
        <v>4636.72</v>
      </c>
      <c r="F38" s="9">
        <v>648</v>
      </c>
      <c r="G38" s="9">
        <v>7</v>
      </c>
      <c r="H38" s="47">
        <v>45359</v>
      </c>
      <c r="I38" s="11" t="s">
        <v>326</v>
      </c>
    </row>
    <row r="39" spans="1:9" x14ac:dyDescent="0.3">
      <c r="A39" s="8">
        <f>IF(B39&lt;&gt;"",ROWS($B$6:B39),"")</f>
        <v>34</v>
      </c>
      <c r="B39" s="1" t="s">
        <v>430</v>
      </c>
      <c r="C39" s="1" t="s">
        <v>431</v>
      </c>
      <c r="D39" s="1" t="s">
        <v>308</v>
      </c>
      <c r="E39" s="21">
        <v>4044.8000000000011</v>
      </c>
      <c r="F39" s="9">
        <v>718</v>
      </c>
      <c r="G39" s="9">
        <v>8</v>
      </c>
      <c r="H39" s="47">
        <v>45303</v>
      </c>
      <c r="I39" s="11" t="s">
        <v>246</v>
      </c>
    </row>
    <row r="40" spans="1:9" x14ac:dyDescent="0.3">
      <c r="A40" s="8">
        <f>IF(B40&lt;&gt;"",ROWS($B$6:B40),"")</f>
        <v>35</v>
      </c>
      <c r="B40" s="1" t="s">
        <v>195</v>
      </c>
      <c r="C40" s="1" t="s">
        <v>196</v>
      </c>
      <c r="D40" s="1" t="s">
        <v>37</v>
      </c>
      <c r="E40" s="21">
        <v>4043.96</v>
      </c>
      <c r="F40" s="9">
        <v>747</v>
      </c>
      <c r="G40" s="9">
        <v>3</v>
      </c>
      <c r="H40" s="47">
        <v>45254</v>
      </c>
      <c r="I40" s="11" t="s">
        <v>34</v>
      </c>
    </row>
    <row r="41" spans="1:9" x14ac:dyDescent="0.3">
      <c r="A41" s="8">
        <f>IF(B41&lt;&gt;"",ROWS($B$6:B41),"")</f>
        <v>36</v>
      </c>
      <c r="B41" s="1" t="s">
        <v>483</v>
      </c>
      <c r="C41" s="1" t="s">
        <v>484</v>
      </c>
      <c r="D41" s="1" t="s">
        <v>167</v>
      </c>
      <c r="E41" s="21">
        <v>3685.9</v>
      </c>
      <c r="F41" s="9">
        <v>815</v>
      </c>
      <c r="G41" s="9">
        <v>16</v>
      </c>
      <c r="H41" s="47">
        <v>45379</v>
      </c>
      <c r="I41" s="11" t="s">
        <v>170</v>
      </c>
    </row>
    <row r="42" spans="1:9" x14ac:dyDescent="0.3">
      <c r="A42" s="8">
        <f>IF(B42&lt;&gt;"",ROWS($B$6:B42),"")</f>
        <v>37</v>
      </c>
      <c r="B42" s="1" t="s">
        <v>253</v>
      </c>
      <c r="C42" s="1" t="s">
        <v>254</v>
      </c>
      <c r="D42" s="1" t="s">
        <v>37</v>
      </c>
      <c r="E42" s="21">
        <v>3190.53</v>
      </c>
      <c r="F42" s="9">
        <v>406</v>
      </c>
      <c r="G42" s="9">
        <v>3</v>
      </c>
      <c r="H42" s="47">
        <v>45324</v>
      </c>
      <c r="I42" s="11" t="s">
        <v>119</v>
      </c>
    </row>
    <row r="43" spans="1:9" x14ac:dyDescent="0.3">
      <c r="A43" s="8">
        <f>IF(B43&lt;&gt;"",ROWS($B$6:B43),"")</f>
        <v>38</v>
      </c>
      <c r="B43" s="1" t="s">
        <v>495</v>
      </c>
      <c r="C43" s="1" t="s">
        <v>496</v>
      </c>
      <c r="D43" s="1" t="s">
        <v>497</v>
      </c>
      <c r="E43" s="21">
        <v>3106</v>
      </c>
      <c r="F43" s="9">
        <v>737</v>
      </c>
      <c r="G43" s="9">
        <v>2</v>
      </c>
      <c r="H43" s="47">
        <v>45254</v>
      </c>
      <c r="I43" s="11" t="s">
        <v>246</v>
      </c>
    </row>
    <row r="44" spans="1:9" x14ac:dyDescent="0.3">
      <c r="A44" s="8">
        <f>IF(B44&lt;&gt;"",ROWS($B$6:B44),"")</f>
        <v>39</v>
      </c>
      <c r="B44" s="1" t="s">
        <v>636</v>
      </c>
      <c r="C44" s="1" t="s">
        <v>637</v>
      </c>
      <c r="D44" s="1" t="s">
        <v>55</v>
      </c>
      <c r="E44" s="21">
        <v>2380.42</v>
      </c>
      <c r="F44" s="9">
        <v>314</v>
      </c>
      <c r="G44" s="9">
        <v>5</v>
      </c>
      <c r="H44" s="47">
        <v>45128</v>
      </c>
      <c r="I44" s="11" t="s">
        <v>38</v>
      </c>
    </row>
    <row r="45" spans="1:9" x14ac:dyDescent="0.3">
      <c r="A45" s="8">
        <f>IF(B45&lt;&gt;"",ROWS($B$6:B45),"")</f>
        <v>40</v>
      </c>
      <c r="B45" s="1" t="s">
        <v>186</v>
      </c>
      <c r="C45" s="1" t="s">
        <v>186</v>
      </c>
      <c r="D45" s="1" t="s">
        <v>37</v>
      </c>
      <c r="E45" s="21">
        <v>2239.6999999999998</v>
      </c>
      <c r="F45" s="9">
        <v>338</v>
      </c>
      <c r="G45" s="9">
        <v>5</v>
      </c>
      <c r="H45" s="47">
        <v>45338</v>
      </c>
      <c r="I45" s="11" t="s">
        <v>56</v>
      </c>
    </row>
    <row r="46" spans="1:9" x14ac:dyDescent="0.3">
      <c r="A46" s="8">
        <f>IF(B46&lt;&gt;"",ROWS($B$6:B46),"")</f>
        <v>41</v>
      </c>
      <c r="B46" s="1" t="s">
        <v>442</v>
      </c>
      <c r="C46" s="1" t="s">
        <v>443</v>
      </c>
      <c r="D46" s="1" t="s">
        <v>167</v>
      </c>
      <c r="E46" s="21">
        <v>2215.1999999999998</v>
      </c>
      <c r="F46" s="9">
        <v>529</v>
      </c>
      <c r="G46" s="9">
        <v>5</v>
      </c>
      <c r="H46" s="47">
        <v>45317</v>
      </c>
      <c r="I46" s="11" t="s">
        <v>246</v>
      </c>
    </row>
    <row r="47" spans="1:9" x14ac:dyDescent="0.3">
      <c r="A47" s="8">
        <f>IF(B47&lt;&gt;"",ROWS($B$6:B47),"")</f>
        <v>42</v>
      </c>
      <c r="B47" s="1" t="s">
        <v>434</v>
      </c>
      <c r="C47" s="1" t="s">
        <v>434</v>
      </c>
      <c r="D47" s="1" t="s">
        <v>27</v>
      </c>
      <c r="E47" s="21">
        <v>1825.4</v>
      </c>
      <c r="F47" s="9">
        <v>217</v>
      </c>
      <c r="G47" s="9">
        <v>2</v>
      </c>
      <c r="H47" s="47">
        <v>45261</v>
      </c>
      <c r="I47" s="11" t="s">
        <v>435</v>
      </c>
    </row>
    <row r="48" spans="1:9" x14ac:dyDescent="0.3">
      <c r="A48" s="8">
        <f>IF(B48&lt;&gt;"",ROWS($B$6:B48),"")</f>
        <v>43</v>
      </c>
      <c r="B48" s="1" t="s">
        <v>554</v>
      </c>
      <c r="C48" s="1" t="s">
        <v>555</v>
      </c>
      <c r="D48" s="1" t="s">
        <v>167</v>
      </c>
      <c r="E48" s="21">
        <v>1644.4699999999998</v>
      </c>
      <c r="F48" s="9">
        <v>299</v>
      </c>
      <c r="G48" s="9">
        <v>5</v>
      </c>
      <c r="H48" s="47">
        <v>45338</v>
      </c>
      <c r="I48" s="11" t="s">
        <v>326</v>
      </c>
    </row>
    <row r="49" spans="1:9" x14ac:dyDescent="0.3">
      <c r="A49" s="8">
        <f>IF(B49&lt;&gt;"",ROWS($B$6:B49),"")</f>
        <v>44</v>
      </c>
      <c r="B49" s="1" t="s">
        <v>257</v>
      </c>
      <c r="C49" s="1" t="s">
        <v>258</v>
      </c>
      <c r="D49" s="1" t="s">
        <v>74</v>
      </c>
      <c r="E49" s="21">
        <v>1627.98</v>
      </c>
      <c r="F49" s="9">
        <v>444</v>
      </c>
      <c r="G49" s="9">
        <v>2</v>
      </c>
      <c r="H49" s="47">
        <v>45303</v>
      </c>
      <c r="I49" s="11" t="s">
        <v>99</v>
      </c>
    </row>
    <row r="50" spans="1:9" x14ac:dyDescent="0.3">
      <c r="A50" s="8">
        <f>IF(B50&lt;&gt;"",ROWS($B$6:B50),"")</f>
        <v>45</v>
      </c>
      <c r="B50" s="1" t="s">
        <v>606</v>
      </c>
      <c r="C50" s="1" t="s">
        <v>607</v>
      </c>
      <c r="D50" s="1" t="s">
        <v>608</v>
      </c>
      <c r="E50" s="21">
        <v>1613</v>
      </c>
      <c r="F50" s="9">
        <v>275</v>
      </c>
      <c r="G50" s="9">
        <v>5</v>
      </c>
      <c r="H50" s="47">
        <v>45345</v>
      </c>
      <c r="I50" s="11" t="s">
        <v>435</v>
      </c>
    </row>
    <row r="51" spans="1:9" x14ac:dyDescent="0.3">
      <c r="A51" s="8">
        <f>IF(B51&lt;&gt;"",ROWS($B$6:B51),"")</f>
        <v>46</v>
      </c>
      <c r="B51" s="1" t="s">
        <v>589</v>
      </c>
      <c r="C51" s="1" t="s">
        <v>589</v>
      </c>
      <c r="D51" s="1" t="s">
        <v>27</v>
      </c>
      <c r="E51" s="21">
        <v>1425.5</v>
      </c>
      <c r="F51" s="9">
        <v>283</v>
      </c>
      <c r="G51" s="9">
        <v>6</v>
      </c>
      <c r="H51" s="47">
        <v>45338</v>
      </c>
      <c r="I51" s="11" t="s">
        <v>590</v>
      </c>
    </row>
    <row r="52" spans="1:9" x14ac:dyDescent="0.3">
      <c r="A52" s="8">
        <f>IF(B52&lt;&gt;"",ROWS($B$6:B52),"")</f>
        <v>47</v>
      </c>
      <c r="B52" s="1" t="s">
        <v>599</v>
      </c>
      <c r="C52" s="1" t="s">
        <v>600</v>
      </c>
      <c r="D52" s="1" t="s">
        <v>601</v>
      </c>
      <c r="E52" s="21">
        <v>1375.58</v>
      </c>
      <c r="F52" s="9">
        <v>252</v>
      </c>
      <c r="G52" s="9">
        <v>6</v>
      </c>
      <c r="H52" s="47">
        <v>45345</v>
      </c>
      <c r="I52" s="11" t="s">
        <v>246</v>
      </c>
    </row>
    <row r="53" spans="1:9" x14ac:dyDescent="0.3">
      <c r="A53" s="8">
        <f>IF(B53&lt;&gt;"",ROWS($B$6:B53),"")</f>
        <v>48</v>
      </c>
      <c r="B53" s="1" t="s">
        <v>675</v>
      </c>
      <c r="C53" s="1" t="s">
        <v>676</v>
      </c>
      <c r="D53" s="1" t="s">
        <v>167</v>
      </c>
      <c r="E53" s="21">
        <v>1274.5</v>
      </c>
      <c r="F53" s="9">
        <v>370</v>
      </c>
      <c r="G53" s="9">
        <v>4</v>
      </c>
      <c r="H53" s="47">
        <v>45352</v>
      </c>
      <c r="I53" s="11" t="s">
        <v>464</v>
      </c>
    </row>
    <row r="54" spans="1:9" x14ac:dyDescent="0.3">
      <c r="A54" s="8">
        <f>IF(B54&lt;&gt;"",ROWS($B$6:B54),"")</f>
        <v>49</v>
      </c>
      <c r="B54" s="1" t="s">
        <v>619</v>
      </c>
      <c r="C54" s="1" t="s">
        <v>620</v>
      </c>
      <c r="D54" s="1" t="s">
        <v>167</v>
      </c>
      <c r="E54" s="21">
        <v>1196.8</v>
      </c>
      <c r="F54" s="9">
        <v>212</v>
      </c>
      <c r="G54" s="9">
        <v>10</v>
      </c>
      <c r="H54" s="47">
        <v>45379</v>
      </c>
      <c r="I54" s="11" t="s">
        <v>170</v>
      </c>
    </row>
    <row r="55" spans="1:9" x14ac:dyDescent="0.3">
      <c r="A55" s="8">
        <f>IF(B55&lt;&gt;"",ROWS($B$6:B55),"")</f>
        <v>50</v>
      </c>
      <c r="B55" s="1" t="s">
        <v>473</v>
      </c>
      <c r="C55" s="1" t="s">
        <v>474</v>
      </c>
      <c r="D55" s="1" t="s">
        <v>475</v>
      </c>
      <c r="E55" s="21">
        <v>1121.1600000000001</v>
      </c>
      <c r="F55" s="9">
        <v>293</v>
      </c>
      <c r="G55" s="9">
        <v>11</v>
      </c>
      <c r="H55" s="47">
        <v>45380</v>
      </c>
      <c r="I55" s="11" t="s">
        <v>119</v>
      </c>
    </row>
    <row r="56" spans="1:9" x14ac:dyDescent="0.3">
      <c r="A56" s="8">
        <f>IF(B56&lt;&gt;"",ROWS($B$6:B56),"")</f>
        <v>51</v>
      </c>
      <c r="B56" s="1" t="s">
        <v>748</v>
      </c>
      <c r="C56" s="1" t="s">
        <v>749</v>
      </c>
      <c r="D56" s="1" t="s">
        <v>37</v>
      </c>
      <c r="E56" s="21">
        <v>1072.32</v>
      </c>
      <c r="F56" s="9">
        <v>133</v>
      </c>
      <c r="G56" s="9">
        <v>2</v>
      </c>
      <c r="H56" s="47">
        <v>45219</v>
      </c>
      <c r="I56" s="11" t="s">
        <v>56</v>
      </c>
    </row>
    <row r="57" spans="1:9" x14ac:dyDescent="0.3">
      <c r="A57" s="8">
        <f>IF(B57&lt;&gt;"",ROWS($B$6:B57),"")</f>
        <v>52</v>
      </c>
      <c r="B57" s="1" t="s">
        <v>631</v>
      </c>
      <c r="C57" s="1" t="s">
        <v>632</v>
      </c>
      <c r="D57" s="1" t="s">
        <v>74</v>
      </c>
      <c r="E57" s="21">
        <v>1043.7</v>
      </c>
      <c r="F57" s="9">
        <v>198</v>
      </c>
      <c r="G57" s="9">
        <v>6</v>
      </c>
      <c r="H57" s="47">
        <v>45379</v>
      </c>
      <c r="I57" s="11" t="s">
        <v>170</v>
      </c>
    </row>
    <row r="58" spans="1:9" x14ac:dyDescent="0.3">
      <c r="A58" s="8">
        <f>IF(B58&lt;&gt;"",ROWS($B$6:B58),"")</f>
        <v>53</v>
      </c>
      <c r="B58" s="1" t="s">
        <v>114</v>
      </c>
      <c r="C58" s="1" t="s">
        <v>114</v>
      </c>
      <c r="D58" s="1" t="s">
        <v>115</v>
      </c>
      <c r="E58" s="21">
        <v>936.28</v>
      </c>
      <c r="F58" s="9">
        <v>160</v>
      </c>
      <c r="G58" s="9">
        <v>2</v>
      </c>
      <c r="H58" s="47">
        <v>45317</v>
      </c>
      <c r="I58" s="11" t="s">
        <v>116</v>
      </c>
    </row>
    <row r="59" spans="1:9" x14ac:dyDescent="0.3">
      <c r="A59" s="8">
        <f>IF(B59&lt;&gt;"",ROWS($B$6:B59),"")</f>
        <v>54</v>
      </c>
      <c r="B59" s="1" t="s">
        <v>568</v>
      </c>
      <c r="C59" s="1" t="s">
        <v>568</v>
      </c>
      <c r="D59" s="1" t="s">
        <v>27</v>
      </c>
      <c r="E59" s="21">
        <v>895.26</v>
      </c>
      <c r="F59" s="9">
        <v>228</v>
      </c>
      <c r="G59" s="9">
        <v>4</v>
      </c>
      <c r="H59" s="47">
        <v>44659</v>
      </c>
      <c r="I59" s="11" t="s">
        <v>75</v>
      </c>
    </row>
    <row r="60" spans="1:9" x14ac:dyDescent="0.3">
      <c r="A60" s="8">
        <f>IF(B60&lt;&gt;"",ROWS($B$6:B60),"")</f>
        <v>55</v>
      </c>
      <c r="B60" s="1" t="s">
        <v>719</v>
      </c>
      <c r="C60" s="1" t="s">
        <v>720</v>
      </c>
      <c r="D60" s="1" t="s">
        <v>37</v>
      </c>
      <c r="E60" s="21">
        <v>856</v>
      </c>
      <c r="F60" s="9">
        <v>180</v>
      </c>
      <c r="G60" s="9">
        <v>1</v>
      </c>
      <c r="H60" s="47">
        <v>44967</v>
      </c>
      <c r="I60" s="11" t="s">
        <v>170</v>
      </c>
    </row>
    <row r="61" spans="1:9" x14ac:dyDescent="0.3">
      <c r="A61" s="8">
        <f>IF(B61&lt;&gt;"",ROWS($B$6:B61),"")</f>
        <v>56</v>
      </c>
      <c r="B61" s="1" t="s">
        <v>349</v>
      </c>
      <c r="C61" s="1" t="s">
        <v>350</v>
      </c>
      <c r="D61" s="1" t="s">
        <v>351</v>
      </c>
      <c r="E61" s="21">
        <v>816.4</v>
      </c>
      <c r="F61" s="9">
        <v>131</v>
      </c>
      <c r="G61" s="9">
        <v>3</v>
      </c>
      <c r="H61" s="47">
        <v>45331</v>
      </c>
      <c r="I61" s="11" t="s">
        <v>170</v>
      </c>
    </row>
    <row r="62" spans="1:9" x14ac:dyDescent="0.3">
      <c r="A62" s="8">
        <f>IF(B62&lt;&gt;"",ROWS($B$6:B62),"")</f>
        <v>57</v>
      </c>
      <c r="B62" s="1" t="s">
        <v>569</v>
      </c>
      <c r="C62" s="1" t="s">
        <v>570</v>
      </c>
      <c r="D62" s="1" t="s">
        <v>571</v>
      </c>
      <c r="E62" s="21">
        <v>742.25</v>
      </c>
      <c r="F62" s="9">
        <v>104</v>
      </c>
      <c r="G62" s="9">
        <v>7</v>
      </c>
      <c r="H62" s="47">
        <v>45379</v>
      </c>
      <c r="I62" s="11" t="s">
        <v>170</v>
      </c>
    </row>
    <row r="63" spans="1:9" x14ac:dyDescent="0.3">
      <c r="A63" s="8">
        <f>IF(B63&lt;&gt;"",ROWS($B$6:B63),"")</f>
        <v>58</v>
      </c>
      <c r="B63" s="1" t="s">
        <v>578</v>
      </c>
      <c r="C63" s="1" t="s">
        <v>579</v>
      </c>
      <c r="D63" s="1" t="s">
        <v>580</v>
      </c>
      <c r="E63" s="21">
        <v>709.6</v>
      </c>
      <c r="F63" s="9">
        <v>179</v>
      </c>
      <c r="G63" s="9">
        <v>4</v>
      </c>
      <c r="H63" s="47">
        <v>45379</v>
      </c>
      <c r="I63" s="11" t="s">
        <v>170</v>
      </c>
    </row>
    <row r="64" spans="1:9" x14ac:dyDescent="0.3">
      <c r="A64" s="8">
        <f>IF(B64&lt;&gt;"",ROWS($B$6:B64),"")</f>
        <v>59</v>
      </c>
      <c r="B64" s="1" t="s">
        <v>739</v>
      </c>
      <c r="C64" s="1" t="s">
        <v>740</v>
      </c>
      <c r="D64" s="1" t="s">
        <v>281</v>
      </c>
      <c r="E64" s="21">
        <v>704.3</v>
      </c>
      <c r="F64" s="9">
        <v>130</v>
      </c>
      <c r="G64" s="9">
        <v>7</v>
      </c>
      <c r="H64" s="47">
        <v>45379</v>
      </c>
      <c r="I64" s="11" t="s">
        <v>170</v>
      </c>
    </row>
    <row r="65" spans="1:9" x14ac:dyDescent="0.3">
      <c r="A65" s="8">
        <f>IF(B65&lt;&gt;"",ROWS($B$6:B65),"")</f>
        <v>60</v>
      </c>
      <c r="B65" s="1" t="s">
        <v>613</v>
      </c>
      <c r="C65" s="1" t="s">
        <v>613</v>
      </c>
      <c r="D65" s="1" t="s">
        <v>614</v>
      </c>
      <c r="E65" s="21">
        <v>689.2</v>
      </c>
      <c r="F65" s="9">
        <v>112</v>
      </c>
      <c r="G65" s="9">
        <v>7</v>
      </c>
      <c r="H65" s="47">
        <v>45379</v>
      </c>
      <c r="I65" s="11" t="s">
        <v>170</v>
      </c>
    </row>
    <row r="66" spans="1:9" x14ac:dyDescent="0.3">
      <c r="A66" s="8">
        <f>IF(B66&lt;&gt;"",ROWS($B$6:B66),"")</f>
        <v>61</v>
      </c>
      <c r="B66" s="1" t="s">
        <v>574</v>
      </c>
      <c r="C66" s="1" t="s">
        <v>575</v>
      </c>
      <c r="D66" s="1" t="s">
        <v>399</v>
      </c>
      <c r="E66" s="21">
        <v>607</v>
      </c>
      <c r="F66" s="9">
        <v>222</v>
      </c>
      <c r="G66" s="9">
        <v>2</v>
      </c>
      <c r="H66" s="47">
        <v>45317</v>
      </c>
      <c r="I66" s="11" t="s">
        <v>464</v>
      </c>
    </row>
    <row r="67" spans="1:9" x14ac:dyDescent="0.3">
      <c r="A67" s="8">
        <f>IF(B67&lt;&gt;"",ROWS($B$6:B67),"")</f>
        <v>62</v>
      </c>
      <c r="B67" s="1" t="s">
        <v>797</v>
      </c>
      <c r="C67" s="1" t="s">
        <v>798</v>
      </c>
      <c r="D67" s="1" t="s">
        <v>167</v>
      </c>
      <c r="E67" s="21">
        <v>592</v>
      </c>
      <c r="F67" s="9">
        <v>104</v>
      </c>
      <c r="G67" s="9">
        <v>1</v>
      </c>
      <c r="H67" s="47">
        <v>45170</v>
      </c>
      <c r="I67" s="11" t="s">
        <v>464</v>
      </c>
    </row>
    <row r="68" spans="1:9" x14ac:dyDescent="0.3">
      <c r="A68" s="8">
        <f>IF(B68&lt;&gt;"",ROWS($B$6:B68),"")</f>
        <v>63</v>
      </c>
      <c r="B68" s="1" t="s">
        <v>274</v>
      </c>
      <c r="C68" s="1" t="s">
        <v>275</v>
      </c>
      <c r="D68" s="1" t="s">
        <v>37</v>
      </c>
      <c r="E68" s="21">
        <v>502</v>
      </c>
      <c r="F68" s="9">
        <v>90</v>
      </c>
      <c r="G68" s="9">
        <v>1</v>
      </c>
      <c r="H68" s="47">
        <v>45324</v>
      </c>
      <c r="I68" s="11" t="s">
        <v>75</v>
      </c>
    </row>
    <row r="69" spans="1:9" x14ac:dyDescent="0.3">
      <c r="A69" s="8">
        <f>IF(B69&lt;&gt;"",ROWS($B$6:B69),"")</f>
        <v>64</v>
      </c>
      <c r="B69" s="1" t="s">
        <v>638</v>
      </c>
      <c r="C69" s="1" t="s">
        <v>639</v>
      </c>
      <c r="D69" s="1" t="s">
        <v>37</v>
      </c>
      <c r="E69" s="21">
        <v>475.46</v>
      </c>
      <c r="F69" s="9">
        <v>68</v>
      </c>
      <c r="G69" s="9">
        <v>4</v>
      </c>
      <c r="H69" s="47">
        <v>45226</v>
      </c>
      <c r="I69" s="11" t="s">
        <v>38</v>
      </c>
    </row>
    <row r="70" spans="1:9" x14ac:dyDescent="0.3">
      <c r="A70" s="8">
        <f>IF(B70&lt;&gt;"",ROWS($B$6:B70),"")</f>
        <v>65</v>
      </c>
      <c r="B70" s="1" t="s">
        <v>713</v>
      </c>
      <c r="C70" s="1" t="s">
        <v>714</v>
      </c>
      <c r="D70" s="1" t="s">
        <v>37</v>
      </c>
      <c r="E70" s="21">
        <v>434.91</v>
      </c>
      <c r="F70" s="9">
        <v>134</v>
      </c>
      <c r="G70" s="9">
        <v>1</v>
      </c>
      <c r="H70" s="47">
        <v>44400</v>
      </c>
      <c r="I70" s="11" t="s">
        <v>34</v>
      </c>
    </row>
    <row r="71" spans="1:9" x14ac:dyDescent="0.3">
      <c r="A71" s="8">
        <f>IF(B71&lt;&gt;"",ROWS($B$6:B71),"")</f>
        <v>66</v>
      </c>
      <c r="B71" s="1" t="s">
        <v>629</v>
      </c>
      <c r="C71" s="1" t="s">
        <v>629</v>
      </c>
      <c r="D71" s="1" t="s">
        <v>27</v>
      </c>
      <c r="E71" s="21">
        <v>412</v>
      </c>
      <c r="F71" s="9">
        <v>103</v>
      </c>
      <c r="G71" s="9">
        <v>1</v>
      </c>
      <c r="H71" s="47">
        <v>44974</v>
      </c>
      <c r="I71" s="11" t="s">
        <v>75</v>
      </c>
    </row>
    <row r="72" spans="1:9" x14ac:dyDescent="0.3">
      <c r="A72" s="8">
        <f>IF(B72&lt;&gt;"",ROWS($B$6:B72),"")</f>
        <v>67</v>
      </c>
      <c r="B72" s="1" t="s">
        <v>581</v>
      </c>
      <c r="C72" s="1" t="s">
        <v>582</v>
      </c>
      <c r="D72" s="1" t="s">
        <v>399</v>
      </c>
      <c r="E72" s="21">
        <v>382</v>
      </c>
      <c r="F72" s="9">
        <v>103</v>
      </c>
      <c r="G72" s="9">
        <v>2</v>
      </c>
      <c r="H72" s="47">
        <v>45282</v>
      </c>
      <c r="I72" s="11" t="s">
        <v>170</v>
      </c>
    </row>
    <row r="73" spans="1:9" x14ac:dyDescent="0.3">
      <c r="A73" s="8">
        <f>IF(B73&lt;&gt;"",ROWS($B$6:B73),"")</f>
        <v>68</v>
      </c>
      <c r="B73" s="1" t="s">
        <v>858</v>
      </c>
      <c r="C73" s="1" t="s">
        <v>859</v>
      </c>
      <c r="D73" s="1" t="s">
        <v>55</v>
      </c>
      <c r="E73" s="21">
        <v>335.54</v>
      </c>
      <c r="F73" s="9">
        <v>55</v>
      </c>
      <c r="G73" s="9">
        <v>1</v>
      </c>
      <c r="H73" s="47">
        <v>45128</v>
      </c>
      <c r="I73" s="11" t="s">
        <v>48</v>
      </c>
    </row>
    <row r="74" spans="1:9" x14ac:dyDescent="0.3">
      <c r="A74" s="8">
        <f>IF(B74&lt;&gt;"",ROWS($B$6:B74),"")</f>
        <v>69</v>
      </c>
      <c r="B74" s="1" t="s">
        <v>655</v>
      </c>
      <c r="C74" s="1" t="s">
        <v>656</v>
      </c>
      <c r="D74" s="1" t="s">
        <v>167</v>
      </c>
      <c r="E74" s="21">
        <v>325</v>
      </c>
      <c r="F74" s="9">
        <v>67</v>
      </c>
      <c r="G74" s="9">
        <v>1</v>
      </c>
      <c r="H74" s="47">
        <v>45233</v>
      </c>
      <c r="I74" s="11" t="s">
        <v>464</v>
      </c>
    </row>
    <row r="75" spans="1:9" x14ac:dyDescent="0.3">
      <c r="A75" s="8">
        <f>IF(B75&lt;&gt;"",ROWS($B$6:B75),"")</f>
        <v>70</v>
      </c>
      <c r="B75" s="1" t="s">
        <v>860</v>
      </c>
      <c r="C75" s="1" t="s">
        <v>861</v>
      </c>
      <c r="D75" s="1" t="s">
        <v>37</v>
      </c>
      <c r="E75" s="21">
        <v>323.72000000000003</v>
      </c>
      <c r="F75" s="9">
        <v>51</v>
      </c>
      <c r="G75" s="9">
        <v>2</v>
      </c>
      <c r="H75" s="47">
        <v>45079</v>
      </c>
      <c r="I75" s="11" t="s">
        <v>110</v>
      </c>
    </row>
    <row r="76" spans="1:9" x14ac:dyDescent="0.3">
      <c r="A76" s="8">
        <f>IF(B76&lt;&gt;"",ROWS($B$6:B76),"")</f>
        <v>71</v>
      </c>
      <c r="B76" s="1" t="s">
        <v>296</v>
      </c>
      <c r="C76" s="1" t="s">
        <v>297</v>
      </c>
      <c r="D76" s="1" t="s">
        <v>298</v>
      </c>
      <c r="E76" s="21">
        <v>315</v>
      </c>
      <c r="F76" s="9">
        <v>63</v>
      </c>
      <c r="G76" s="9">
        <v>1</v>
      </c>
      <c r="H76" s="47">
        <v>45289</v>
      </c>
      <c r="I76" s="11" t="s">
        <v>119</v>
      </c>
    </row>
    <row r="77" spans="1:9" x14ac:dyDescent="0.3">
      <c r="A77" s="8">
        <f>IF(B77&lt;&gt;"",ROWS($B$6:B77),"")</f>
        <v>72</v>
      </c>
      <c r="B77" s="1" t="s">
        <v>400</v>
      </c>
      <c r="C77" s="1" t="s">
        <v>401</v>
      </c>
      <c r="D77" s="1" t="s">
        <v>167</v>
      </c>
      <c r="E77" s="21">
        <v>296.60000000000002</v>
      </c>
      <c r="F77" s="9">
        <v>56</v>
      </c>
      <c r="G77" s="9">
        <v>2</v>
      </c>
      <c r="H77" s="47">
        <v>45254</v>
      </c>
      <c r="I77" s="11" t="s">
        <v>75</v>
      </c>
    </row>
    <row r="78" spans="1:9" x14ac:dyDescent="0.3">
      <c r="A78" s="8">
        <f>IF(B78&lt;&gt;"",ROWS($B$6:B78),"")</f>
        <v>73</v>
      </c>
      <c r="B78" s="1" t="s">
        <v>867</v>
      </c>
      <c r="C78" s="1" t="s">
        <v>868</v>
      </c>
      <c r="D78" s="1" t="s">
        <v>167</v>
      </c>
      <c r="E78" s="21">
        <v>285</v>
      </c>
      <c r="F78" s="9">
        <v>57</v>
      </c>
      <c r="G78" s="9">
        <v>1</v>
      </c>
      <c r="H78" s="47">
        <v>43868</v>
      </c>
      <c r="I78" s="11" t="s">
        <v>389</v>
      </c>
    </row>
    <row r="79" spans="1:9" x14ac:dyDescent="0.3">
      <c r="A79" s="8">
        <f>IF(B79&lt;&gt;"",ROWS($B$6:B79),"")</f>
        <v>74</v>
      </c>
      <c r="B79" s="1" t="s">
        <v>642</v>
      </c>
      <c r="C79" s="1" t="s">
        <v>643</v>
      </c>
      <c r="D79" s="1" t="s">
        <v>644</v>
      </c>
      <c r="E79" s="21">
        <v>275</v>
      </c>
      <c r="F79" s="9">
        <v>64</v>
      </c>
      <c r="G79" s="9">
        <v>2</v>
      </c>
      <c r="H79" s="47">
        <v>45275</v>
      </c>
      <c r="I79" s="11" t="s">
        <v>944</v>
      </c>
    </row>
    <row r="80" spans="1:9" x14ac:dyDescent="0.3">
      <c r="A80" s="8">
        <f>IF(B80&lt;&gt;"",ROWS($B$6:B80),"")</f>
        <v>75</v>
      </c>
      <c r="B80" s="1" t="s">
        <v>727</v>
      </c>
      <c r="C80" s="1" t="s">
        <v>728</v>
      </c>
      <c r="D80" s="1" t="s">
        <v>729</v>
      </c>
      <c r="E80" s="21">
        <v>274</v>
      </c>
      <c r="F80" s="9">
        <v>50</v>
      </c>
      <c r="G80" s="9">
        <v>2</v>
      </c>
      <c r="H80" s="47">
        <v>45331</v>
      </c>
      <c r="I80" s="11" t="s">
        <v>464</v>
      </c>
    </row>
    <row r="81" spans="1:9" x14ac:dyDescent="0.3">
      <c r="A81" s="8">
        <f>IF(B81&lt;&gt;"",ROWS($B$6:B81),"")</f>
        <v>76</v>
      </c>
      <c r="B81" s="1" t="s">
        <v>657</v>
      </c>
      <c r="C81" s="1" t="s">
        <v>658</v>
      </c>
      <c r="D81" s="1" t="s">
        <v>41</v>
      </c>
      <c r="E81" s="21">
        <v>255.69</v>
      </c>
      <c r="F81" s="9">
        <v>50</v>
      </c>
      <c r="G81" s="9">
        <v>4</v>
      </c>
      <c r="H81" s="47" t="s">
        <v>948</v>
      </c>
      <c r="I81" s="11" t="s">
        <v>56</v>
      </c>
    </row>
    <row r="82" spans="1:9" x14ac:dyDescent="0.3">
      <c r="A82" s="8">
        <f>IF(B82&lt;&gt;"",ROWS($B$6:B82),"")</f>
        <v>77</v>
      </c>
      <c r="B82" s="1" t="s">
        <v>666</v>
      </c>
      <c r="C82" s="1" t="s">
        <v>667</v>
      </c>
      <c r="D82" s="1" t="s">
        <v>281</v>
      </c>
      <c r="E82" s="21">
        <v>240.38</v>
      </c>
      <c r="F82" s="9">
        <v>70</v>
      </c>
      <c r="G82" s="9">
        <v>2</v>
      </c>
      <c r="H82" s="47">
        <v>44855</v>
      </c>
      <c r="I82" s="11" t="s">
        <v>75</v>
      </c>
    </row>
    <row r="83" spans="1:9" x14ac:dyDescent="0.3">
      <c r="A83" s="8">
        <f>IF(B83&lt;&gt;"",ROWS($B$6:B83),"")</f>
        <v>78</v>
      </c>
      <c r="B83" s="1" t="s">
        <v>168</v>
      </c>
      <c r="C83" s="1" t="s">
        <v>168</v>
      </c>
      <c r="D83" s="1" t="s">
        <v>169</v>
      </c>
      <c r="E83" s="21">
        <v>222</v>
      </c>
      <c r="F83" s="9">
        <v>37</v>
      </c>
      <c r="G83" s="9">
        <v>1</v>
      </c>
      <c r="H83" s="47">
        <v>45303</v>
      </c>
      <c r="I83" s="11" t="s">
        <v>170</v>
      </c>
    </row>
    <row r="84" spans="1:9" x14ac:dyDescent="0.3">
      <c r="A84" s="8">
        <f>IF(B84&lt;&gt;"",ROWS($B$6:B84),"")</f>
        <v>79</v>
      </c>
      <c r="B84" s="1" t="s">
        <v>659</v>
      </c>
      <c r="C84" s="1" t="s">
        <v>660</v>
      </c>
      <c r="D84" s="1" t="s">
        <v>399</v>
      </c>
      <c r="E84" s="21">
        <v>220</v>
      </c>
      <c r="F84" s="9">
        <v>44</v>
      </c>
      <c r="G84" s="9">
        <v>1</v>
      </c>
      <c r="H84" s="47">
        <v>45289</v>
      </c>
      <c r="I84" s="11" t="s">
        <v>464</v>
      </c>
    </row>
    <row r="85" spans="1:9" x14ac:dyDescent="0.3">
      <c r="A85" s="8">
        <f>IF(B85&lt;&gt;"",ROWS($B$6:B85),"")</f>
        <v>80</v>
      </c>
      <c r="B85" s="1" t="s">
        <v>425</v>
      </c>
      <c r="C85" s="1" t="s">
        <v>426</v>
      </c>
      <c r="D85" s="1" t="s">
        <v>33</v>
      </c>
      <c r="E85" s="21">
        <v>206.98</v>
      </c>
      <c r="F85" s="9">
        <v>56</v>
      </c>
      <c r="G85" s="9">
        <v>2</v>
      </c>
      <c r="H85" s="47">
        <v>44916</v>
      </c>
      <c r="I85" s="11" t="s">
        <v>38</v>
      </c>
    </row>
    <row r="86" spans="1:9" x14ac:dyDescent="0.3">
      <c r="A86" s="8">
        <f>IF(B86&lt;&gt;"",ROWS($B$6:B86),"")</f>
        <v>81</v>
      </c>
      <c r="B86" s="1" t="s">
        <v>414</v>
      </c>
      <c r="C86" s="1" t="s">
        <v>415</v>
      </c>
      <c r="D86" s="1" t="s">
        <v>416</v>
      </c>
      <c r="E86" s="21">
        <v>200</v>
      </c>
      <c r="F86" s="9">
        <v>93</v>
      </c>
      <c r="G86" s="9">
        <v>1</v>
      </c>
      <c r="H86" s="47">
        <v>45303</v>
      </c>
      <c r="I86" s="11" t="s">
        <v>119</v>
      </c>
    </row>
    <row r="87" spans="1:9" x14ac:dyDescent="0.3">
      <c r="A87" s="8">
        <f>IF(B87&lt;&gt;"",ROWS($B$6:B87),"")</f>
        <v>82</v>
      </c>
      <c r="B87" s="1" t="s">
        <v>395</v>
      </c>
      <c r="C87" s="1" t="s">
        <v>395</v>
      </c>
      <c r="D87" s="1" t="s">
        <v>396</v>
      </c>
      <c r="E87" s="21">
        <v>166</v>
      </c>
      <c r="F87" s="9">
        <v>33</v>
      </c>
      <c r="G87" s="9">
        <v>1</v>
      </c>
      <c r="H87" s="47">
        <v>45191</v>
      </c>
      <c r="I87" s="11" t="s">
        <v>170</v>
      </c>
    </row>
    <row r="88" spans="1:9" x14ac:dyDescent="0.3">
      <c r="A88" s="8">
        <f>IF(B88&lt;&gt;"",ROWS($B$6:B88),"")</f>
        <v>83</v>
      </c>
      <c r="B88" s="1" t="s">
        <v>836</v>
      </c>
      <c r="C88" s="1" t="s">
        <v>837</v>
      </c>
      <c r="D88" s="1" t="s">
        <v>55</v>
      </c>
      <c r="E88" s="21">
        <v>128</v>
      </c>
      <c r="F88" s="9">
        <v>32</v>
      </c>
      <c r="G88" s="9">
        <v>1</v>
      </c>
      <c r="H88" s="47">
        <v>45012</v>
      </c>
      <c r="I88" s="11" t="s">
        <v>170</v>
      </c>
    </row>
    <row r="89" spans="1:9" x14ac:dyDescent="0.3">
      <c r="A89" s="8">
        <f>IF(B89&lt;&gt;"",ROWS($B$6:B89),"")</f>
        <v>84</v>
      </c>
      <c r="B89" s="1" t="s">
        <v>834</v>
      </c>
      <c r="C89" s="1" t="s">
        <v>835</v>
      </c>
      <c r="D89" s="1" t="s">
        <v>394</v>
      </c>
      <c r="E89" s="21">
        <v>110</v>
      </c>
      <c r="F89" s="9">
        <v>22</v>
      </c>
      <c r="G89" s="9">
        <v>1</v>
      </c>
      <c r="H89" s="47">
        <v>45191</v>
      </c>
      <c r="I89" s="11" t="s">
        <v>464</v>
      </c>
    </row>
    <row r="90" spans="1:9" x14ac:dyDescent="0.3">
      <c r="A90" s="8">
        <f>IF(B90&lt;&gt;"",ROWS($B$6:B90),"")</f>
        <v>85</v>
      </c>
      <c r="B90" s="1" t="s">
        <v>815</v>
      </c>
      <c r="C90" s="1" t="s">
        <v>816</v>
      </c>
      <c r="D90" s="1" t="s">
        <v>729</v>
      </c>
      <c r="E90" s="21">
        <v>106.4</v>
      </c>
      <c r="F90" s="9">
        <v>24</v>
      </c>
      <c r="G90" s="9">
        <v>4</v>
      </c>
      <c r="H90" s="47">
        <v>45379</v>
      </c>
      <c r="I90" s="11" t="s">
        <v>170</v>
      </c>
    </row>
    <row r="91" spans="1:9" x14ac:dyDescent="0.3">
      <c r="A91" s="8">
        <f>IF(B91&lt;&gt;"",ROWS($B$6:B91),"")</f>
        <v>86</v>
      </c>
      <c r="B91" s="1" t="s">
        <v>368</v>
      </c>
      <c r="C91" s="1" t="s">
        <v>369</v>
      </c>
      <c r="D91" s="1" t="s">
        <v>370</v>
      </c>
      <c r="E91" s="21">
        <v>102</v>
      </c>
      <c r="F91" s="9">
        <v>21</v>
      </c>
      <c r="G91" s="9">
        <v>1</v>
      </c>
      <c r="H91" s="47">
        <v>45254</v>
      </c>
      <c r="I91" s="11" t="s">
        <v>170</v>
      </c>
    </row>
    <row r="92" spans="1:9" x14ac:dyDescent="0.3">
      <c r="A92" s="8">
        <f>IF(B92&lt;&gt;"",ROWS($B$6:B92),"")</f>
        <v>87</v>
      </c>
      <c r="B92" s="1" t="s">
        <v>223</v>
      </c>
      <c r="C92" s="1" t="s">
        <v>224</v>
      </c>
      <c r="D92" s="1" t="s">
        <v>225</v>
      </c>
      <c r="E92" s="21">
        <v>100</v>
      </c>
      <c r="F92" s="9">
        <v>20</v>
      </c>
      <c r="G92" s="9">
        <v>1</v>
      </c>
      <c r="H92" s="47">
        <v>45296</v>
      </c>
      <c r="I92" s="11" t="s">
        <v>99</v>
      </c>
    </row>
    <row r="93" spans="1:9" x14ac:dyDescent="0.3">
      <c r="A93" s="8">
        <f>IF(B93&lt;&gt;"",ROWS($B$6:B93),"")</f>
        <v>88</v>
      </c>
      <c r="B93" s="1" t="s">
        <v>789</v>
      </c>
      <c r="C93" s="1" t="s">
        <v>790</v>
      </c>
      <c r="D93" s="1" t="s">
        <v>37</v>
      </c>
      <c r="E93" s="21">
        <v>56.8</v>
      </c>
      <c r="F93" s="9">
        <v>11</v>
      </c>
      <c r="G93" s="9">
        <v>4</v>
      </c>
      <c r="H93" s="47">
        <v>45072</v>
      </c>
      <c r="I93" s="11" t="s">
        <v>34</v>
      </c>
    </row>
    <row r="94" spans="1:9" x14ac:dyDescent="0.3">
      <c r="A94" s="8">
        <f>IF(B94&lt;&gt;"",ROWS($B$6:B94),"")</f>
        <v>89</v>
      </c>
      <c r="B94" s="1" t="s">
        <v>215</v>
      </c>
      <c r="C94" s="1" t="s">
        <v>216</v>
      </c>
      <c r="D94" s="1" t="s">
        <v>217</v>
      </c>
      <c r="E94" s="21">
        <v>54.5</v>
      </c>
      <c r="F94" s="9">
        <v>13</v>
      </c>
      <c r="G94" s="9">
        <v>3</v>
      </c>
      <c r="H94" s="47">
        <v>45310</v>
      </c>
      <c r="I94" s="11" t="s">
        <v>116</v>
      </c>
    </row>
    <row r="95" spans="1:9" x14ac:dyDescent="0.3">
      <c r="A95" s="8">
        <f>IF(B95&lt;&gt;"",ROWS($B$6:B95),"")</f>
        <v>90</v>
      </c>
      <c r="B95" s="1" t="s">
        <v>862</v>
      </c>
      <c r="C95" s="1" t="s">
        <v>863</v>
      </c>
      <c r="D95" s="1" t="s">
        <v>864</v>
      </c>
      <c r="E95" s="21">
        <v>47.5</v>
      </c>
      <c r="F95" s="9">
        <v>10</v>
      </c>
      <c r="G95" s="9">
        <v>3</v>
      </c>
      <c r="H95" s="47">
        <v>45379</v>
      </c>
      <c r="I95" s="11" t="s">
        <v>170</v>
      </c>
    </row>
    <row r="96" spans="1:9" x14ac:dyDescent="0.3">
      <c r="A96" s="8">
        <f>IF(B96&lt;&gt;"",ROWS($B$6:B96),"")</f>
        <v>91</v>
      </c>
      <c r="B96" s="1" t="s">
        <v>104</v>
      </c>
      <c r="C96" s="1" t="s">
        <v>105</v>
      </c>
      <c r="D96" s="1" t="s">
        <v>37</v>
      </c>
      <c r="E96" s="21">
        <v>16</v>
      </c>
      <c r="F96" s="9">
        <v>2</v>
      </c>
      <c r="G96" s="9">
        <v>1</v>
      </c>
      <c r="H96" s="47">
        <v>45303</v>
      </c>
      <c r="I96" s="11" t="s">
        <v>99</v>
      </c>
    </row>
    <row r="97" spans="1:9" x14ac:dyDescent="0.3">
      <c r="A97" s="8">
        <f>IF(B97&lt;&gt;"",ROWS($B$6:B97),"")</f>
        <v>92</v>
      </c>
      <c r="B97" s="1" t="s">
        <v>583</v>
      </c>
      <c r="C97" s="1" t="s">
        <v>949</v>
      </c>
      <c r="D97" s="1" t="s">
        <v>585</v>
      </c>
      <c r="E97" s="21">
        <v>11</v>
      </c>
      <c r="F97" s="9">
        <v>2</v>
      </c>
      <c r="G97" s="9">
        <v>2</v>
      </c>
      <c r="H97" s="47">
        <v>45379</v>
      </c>
      <c r="I97" s="11" t="s">
        <v>170</v>
      </c>
    </row>
    <row r="98" spans="1:9" x14ac:dyDescent="0.3">
      <c r="E98" s="19">
        <f>SUBTOTAL(109,Table3_Vasaris5[Pajamos])</f>
        <v>2002484.5499999991</v>
      </c>
      <c r="F98" s="12">
        <f>SUBTOTAL(109,Table3_Vasaris5[Žiūrovų skaičius])</f>
        <v>292481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0"/>
  <sheetViews>
    <sheetView workbookViewId="0">
      <selection activeCell="C9" sqref="C9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16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42</v>
      </c>
      <c r="C6" s="1" t="s">
        <v>42</v>
      </c>
      <c r="D6" s="1" t="s">
        <v>37</v>
      </c>
      <c r="E6" s="21">
        <v>298665.44</v>
      </c>
      <c r="F6" s="9">
        <v>52748</v>
      </c>
      <c r="G6" s="9">
        <v>29</v>
      </c>
      <c r="H6" s="47">
        <v>45359</v>
      </c>
      <c r="I6" s="11" t="s">
        <v>38</v>
      </c>
    </row>
    <row r="7" spans="1:9" x14ac:dyDescent="0.3">
      <c r="A7" s="8">
        <f>IF(B7&lt;&gt;"",ROWS($B$6:B7),"")</f>
        <v>2</v>
      </c>
      <c r="B7" s="1" t="s">
        <v>90</v>
      </c>
      <c r="C7" s="1" t="s">
        <v>91</v>
      </c>
      <c r="D7" s="1" t="s">
        <v>37</v>
      </c>
      <c r="E7" s="21">
        <v>149230.5</v>
      </c>
      <c r="F7" s="9">
        <v>21650</v>
      </c>
      <c r="G7" s="9">
        <v>16</v>
      </c>
      <c r="H7" s="47">
        <v>45380</v>
      </c>
      <c r="I7" s="11" t="s">
        <v>48</v>
      </c>
    </row>
    <row r="8" spans="1:9" x14ac:dyDescent="0.3">
      <c r="A8" s="8">
        <f>IF(B8&lt;&gt;"",ROWS($B$6:B8),"")</f>
        <v>3</v>
      </c>
      <c r="B8" s="1" t="s">
        <v>46</v>
      </c>
      <c r="C8" s="1" t="s">
        <v>47</v>
      </c>
      <c r="D8" s="1" t="s">
        <v>41</v>
      </c>
      <c r="E8" s="21">
        <v>108664.94</v>
      </c>
      <c r="F8" s="9">
        <v>14422</v>
      </c>
      <c r="G8" s="9">
        <v>12</v>
      </c>
      <c r="H8" s="47">
        <v>45352</v>
      </c>
      <c r="I8" s="11" t="s">
        <v>48</v>
      </c>
    </row>
    <row r="9" spans="1:9" x14ac:dyDescent="0.3">
      <c r="A9" s="8">
        <f>IF(B9&lt;&gt;"",ROWS($B$6:B9),"")</f>
        <v>4</v>
      </c>
      <c r="B9" s="1" t="s">
        <v>136</v>
      </c>
      <c r="C9" s="1" t="s">
        <v>137</v>
      </c>
      <c r="D9" s="1" t="s">
        <v>138</v>
      </c>
      <c r="E9" s="21">
        <v>77739.070000000007</v>
      </c>
      <c r="F9" s="9">
        <v>10564</v>
      </c>
      <c r="G9" s="9">
        <v>16</v>
      </c>
      <c r="H9" s="47">
        <v>45401</v>
      </c>
      <c r="I9" s="11" t="s">
        <v>75</v>
      </c>
    </row>
    <row r="10" spans="1:9" x14ac:dyDescent="0.3">
      <c r="A10" s="8">
        <f>IF(B10&lt;&gt;"",ROWS($B$6:B10),"")</f>
        <v>5</v>
      </c>
      <c r="B10" s="1" t="s">
        <v>163</v>
      </c>
      <c r="C10" s="1" t="s">
        <v>163</v>
      </c>
      <c r="D10" s="1" t="s">
        <v>164</v>
      </c>
      <c r="E10" s="21">
        <v>70370.14</v>
      </c>
      <c r="F10" s="9">
        <v>10316</v>
      </c>
      <c r="G10" s="9">
        <v>20</v>
      </c>
      <c r="H10" s="47">
        <v>45394</v>
      </c>
      <c r="I10" s="11" t="s">
        <v>38</v>
      </c>
    </row>
    <row r="11" spans="1:9" x14ac:dyDescent="0.3">
      <c r="A11" s="8">
        <f>IF(B11&lt;&gt;"",ROWS($B$6:B11),"")</f>
        <v>6</v>
      </c>
      <c r="B11" s="1" t="s">
        <v>162</v>
      </c>
      <c r="C11" s="1" t="s">
        <v>162</v>
      </c>
      <c r="D11" s="1" t="s">
        <v>27</v>
      </c>
      <c r="E11" s="21">
        <v>63900.14</v>
      </c>
      <c r="F11" s="9">
        <v>10816</v>
      </c>
      <c r="G11" s="9">
        <v>15</v>
      </c>
      <c r="H11" s="47">
        <v>45394</v>
      </c>
      <c r="I11" s="11" t="s">
        <v>52</v>
      </c>
    </row>
    <row r="12" spans="1:9" x14ac:dyDescent="0.3">
      <c r="A12" s="8">
        <f>IF(B12&lt;&gt;"",ROWS($B$6:B12),"")</f>
        <v>7</v>
      </c>
      <c r="B12" s="1" t="s">
        <v>131</v>
      </c>
      <c r="C12" s="1" t="s">
        <v>132</v>
      </c>
      <c r="D12" s="1" t="s">
        <v>133</v>
      </c>
      <c r="E12" s="21">
        <v>55083.199999999997</v>
      </c>
      <c r="F12" s="9">
        <v>10421</v>
      </c>
      <c r="G12" s="9">
        <v>19</v>
      </c>
      <c r="H12" s="47">
        <v>45401</v>
      </c>
      <c r="I12" s="11" t="s">
        <v>119</v>
      </c>
    </row>
    <row r="13" spans="1:9" x14ac:dyDescent="0.3">
      <c r="A13" s="8">
        <f>IF(B13&lt;&gt;"",ROWS($B$6:B13),"")</f>
        <v>8</v>
      </c>
      <c r="B13" s="1" t="s">
        <v>203</v>
      </c>
      <c r="C13" s="1" t="s">
        <v>204</v>
      </c>
      <c r="D13" s="1" t="s">
        <v>55</v>
      </c>
      <c r="E13" s="21">
        <v>52510.53</v>
      </c>
      <c r="F13" s="9">
        <v>7443</v>
      </c>
      <c r="G13" s="9">
        <v>19</v>
      </c>
      <c r="H13" s="47">
        <v>45394</v>
      </c>
      <c r="I13" s="11" t="s">
        <v>205</v>
      </c>
    </row>
    <row r="14" spans="1:9" x14ac:dyDescent="0.3">
      <c r="A14" s="8">
        <f>IF(B14&lt;&gt;"",ROWS($B$6:B14),"")</f>
        <v>9</v>
      </c>
      <c r="B14" s="1" t="s">
        <v>192</v>
      </c>
      <c r="C14" s="1" t="s">
        <v>193</v>
      </c>
      <c r="D14" s="1" t="s">
        <v>194</v>
      </c>
      <c r="E14" s="21">
        <v>46007.55</v>
      </c>
      <c r="F14" s="9">
        <v>7252</v>
      </c>
      <c r="G14" s="9">
        <v>24</v>
      </c>
      <c r="H14" s="47">
        <v>45379</v>
      </c>
      <c r="I14" s="11" t="s">
        <v>170</v>
      </c>
    </row>
    <row r="15" spans="1:9" x14ac:dyDescent="0.3">
      <c r="A15" s="8">
        <f>IF(B15&lt;&gt;"",ROWS($B$6:B15),"")</f>
        <v>10</v>
      </c>
      <c r="B15" s="1" t="s">
        <v>151</v>
      </c>
      <c r="C15" s="1" t="s">
        <v>152</v>
      </c>
      <c r="D15" s="1" t="s">
        <v>37</v>
      </c>
      <c r="E15" s="21">
        <v>45964.11</v>
      </c>
      <c r="F15" s="9">
        <v>7579</v>
      </c>
      <c r="G15" s="9">
        <v>13</v>
      </c>
      <c r="H15" s="47">
        <v>45373</v>
      </c>
      <c r="I15" s="11" t="s">
        <v>45</v>
      </c>
    </row>
    <row r="16" spans="1:9" x14ac:dyDescent="0.3">
      <c r="A16" s="8">
        <f>IF(B16&lt;&gt;"",ROWS($B$6:B16),"")</f>
        <v>11</v>
      </c>
      <c r="B16" s="1" t="s">
        <v>183</v>
      </c>
      <c r="C16" s="1" t="s">
        <v>184</v>
      </c>
      <c r="D16" s="1" t="s">
        <v>185</v>
      </c>
      <c r="E16" s="21">
        <v>45779.89</v>
      </c>
      <c r="F16" s="9">
        <v>8933</v>
      </c>
      <c r="G16" s="9">
        <v>19</v>
      </c>
      <c r="H16" s="47">
        <v>45373</v>
      </c>
      <c r="I16" s="11" t="s">
        <v>99</v>
      </c>
    </row>
    <row r="17" spans="1:9" x14ac:dyDescent="0.3">
      <c r="A17" s="8">
        <f>IF(B17&lt;&gt;"",ROWS($B$6:B17),"")</f>
        <v>12</v>
      </c>
      <c r="B17" s="1" t="s">
        <v>179</v>
      </c>
      <c r="C17" s="1" t="s">
        <v>180</v>
      </c>
      <c r="D17" s="1" t="s">
        <v>181</v>
      </c>
      <c r="E17" s="21">
        <v>42132.32</v>
      </c>
      <c r="F17" s="9">
        <v>6522</v>
      </c>
      <c r="G17" s="9">
        <v>24</v>
      </c>
      <c r="H17" s="47">
        <v>45379</v>
      </c>
      <c r="I17" s="11" t="s">
        <v>170</v>
      </c>
    </row>
    <row r="18" spans="1:9" x14ac:dyDescent="0.3">
      <c r="A18" s="8">
        <f>IF(B18&lt;&gt;"",ROWS($B$6:B18),"")</f>
        <v>13</v>
      </c>
      <c r="B18" s="1" t="s">
        <v>127</v>
      </c>
      <c r="C18" s="1" t="s">
        <v>128</v>
      </c>
      <c r="D18" s="1" t="s">
        <v>37</v>
      </c>
      <c r="E18" s="21">
        <v>37354.78</v>
      </c>
      <c r="F18" s="9">
        <v>4742</v>
      </c>
      <c r="G18" s="9">
        <v>19</v>
      </c>
      <c r="H18" s="47">
        <v>45408</v>
      </c>
      <c r="I18" s="11" t="s">
        <v>38</v>
      </c>
    </row>
    <row r="19" spans="1:9" x14ac:dyDescent="0.3">
      <c r="A19" s="8">
        <f>IF(B19&lt;&gt;"",ROWS($B$6:B19),"")</f>
        <v>14</v>
      </c>
      <c r="B19" s="1" t="s">
        <v>174</v>
      </c>
      <c r="C19" s="1" t="s">
        <v>175</v>
      </c>
      <c r="D19" s="1" t="s">
        <v>37</v>
      </c>
      <c r="E19" s="21">
        <v>34132.67</v>
      </c>
      <c r="F19" s="9">
        <v>5044</v>
      </c>
      <c r="G19" s="9">
        <v>12</v>
      </c>
      <c r="H19" s="47">
        <v>45373</v>
      </c>
      <c r="I19" s="11" t="s">
        <v>99</v>
      </c>
    </row>
    <row r="20" spans="1:9" x14ac:dyDescent="0.3">
      <c r="A20" s="8">
        <f>IF(B20&lt;&gt;"",ROWS($B$6:B20),"")</f>
        <v>15</v>
      </c>
      <c r="B20" s="1" t="s">
        <v>265</v>
      </c>
      <c r="C20" s="1" t="s">
        <v>266</v>
      </c>
      <c r="D20" s="1" t="s">
        <v>267</v>
      </c>
      <c r="E20" s="21">
        <v>31739.8</v>
      </c>
      <c r="F20" s="9">
        <v>4957</v>
      </c>
      <c r="G20" s="9">
        <v>14</v>
      </c>
      <c r="H20" s="47">
        <v>45401</v>
      </c>
      <c r="I20" s="11" t="s">
        <v>38</v>
      </c>
    </row>
    <row r="21" spans="1:9" x14ac:dyDescent="0.3">
      <c r="A21" s="8">
        <f>IF(B21&lt;&gt;"",ROWS($B$6:B21),"")</f>
        <v>16</v>
      </c>
      <c r="B21" s="1" t="s">
        <v>285</v>
      </c>
      <c r="C21" s="1" t="s">
        <v>286</v>
      </c>
      <c r="D21" s="1" t="s">
        <v>169</v>
      </c>
      <c r="E21" s="21">
        <v>29170.77</v>
      </c>
      <c r="F21" s="9">
        <v>4058</v>
      </c>
      <c r="G21" s="9">
        <v>14</v>
      </c>
      <c r="H21" s="47">
        <v>45387</v>
      </c>
      <c r="I21" s="11" t="s">
        <v>34</v>
      </c>
    </row>
    <row r="22" spans="1:9" x14ac:dyDescent="0.3">
      <c r="A22" s="8">
        <f>IF(B22&lt;&gt;"",ROWS($B$6:B22),"")</f>
        <v>17</v>
      </c>
      <c r="B22" s="1" t="s">
        <v>306</v>
      </c>
      <c r="C22" s="1" t="s">
        <v>307</v>
      </c>
      <c r="D22" s="1" t="s">
        <v>308</v>
      </c>
      <c r="E22" s="21">
        <v>23906</v>
      </c>
      <c r="F22" s="9">
        <v>4824</v>
      </c>
      <c r="G22" s="9">
        <v>13</v>
      </c>
      <c r="H22" s="47">
        <v>45394</v>
      </c>
      <c r="I22" s="11" t="s">
        <v>150</v>
      </c>
    </row>
    <row r="23" spans="1:9" x14ac:dyDescent="0.3">
      <c r="A23" s="8">
        <f>IF(B23&lt;&gt;"",ROWS($B$6:B23),"")</f>
        <v>18</v>
      </c>
      <c r="B23" s="1" t="s">
        <v>347</v>
      </c>
      <c r="C23" s="1" t="s">
        <v>347</v>
      </c>
      <c r="D23" s="1" t="s">
        <v>348</v>
      </c>
      <c r="E23" s="21">
        <v>18265.38</v>
      </c>
      <c r="F23" s="9">
        <v>2798</v>
      </c>
      <c r="G23" s="9">
        <v>16</v>
      </c>
      <c r="H23" s="47">
        <v>45387</v>
      </c>
      <c r="I23" s="11" t="s">
        <v>119</v>
      </c>
    </row>
    <row r="24" spans="1:9" x14ac:dyDescent="0.3">
      <c r="A24" s="8">
        <f>IF(B24&lt;&gt;"",ROWS($B$6:B24),"")</f>
        <v>19</v>
      </c>
      <c r="B24" s="1" t="s">
        <v>247</v>
      </c>
      <c r="C24" s="1" t="s">
        <v>248</v>
      </c>
      <c r="D24" s="1" t="s">
        <v>167</v>
      </c>
      <c r="E24" s="21">
        <v>13565.88</v>
      </c>
      <c r="F24" s="9">
        <v>2084</v>
      </c>
      <c r="G24" s="9">
        <v>14</v>
      </c>
      <c r="H24" s="47">
        <v>45379</v>
      </c>
      <c r="I24" s="11" t="s">
        <v>170</v>
      </c>
    </row>
    <row r="25" spans="1:9" x14ac:dyDescent="0.3">
      <c r="A25" s="8">
        <f>IF(B25&lt;&gt;"",ROWS($B$6:B25),"")</f>
        <v>20</v>
      </c>
      <c r="B25" s="1" t="s">
        <v>276</v>
      </c>
      <c r="C25" s="1" t="s">
        <v>277</v>
      </c>
      <c r="D25" s="1" t="s">
        <v>278</v>
      </c>
      <c r="E25" s="21">
        <v>13415.11</v>
      </c>
      <c r="F25" s="9">
        <v>2526</v>
      </c>
      <c r="G25" s="9">
        <v>20</v>
      </c>
      <c r="H25" s="47">
        <v>45408</v>
      </c>
      <c r="I25" s="11" t="s">
        <v>75</v>
      </c>
    </row>
    <row r="26" spans="1:9" x14ac:dyDescent="0.3">
      <c r="A26" s="8">
        <f>IF(B26&lt;&gt;"",ROWS($B$6:B26),"")</f>
        <v>21</v>
      </c>
      <c r="B26" s="1" t="s">
        <v>29</v>
      </c>
      <c r="C26" s="1" t="s">
        <v>29</v>
      </c>
      <c r="D26" s="1" t="s">
        <v>27</v>
      </c>
      <c r="E26" s="21">
        <v>11077.869999999879</v>
      </c>
      <c r="F26" s="9">
        <v>2631</v>
      </c>
      <c r="G26" s="9">
        <v>4</v>
      </c>
      <c r="H26" s="47">
        <v>45310</v>
      </c>
      <c r="I26" s="11" t="s">
        <v>30</v>
      </c>
    </row>
    <row r="27" spans="1:9" x14ac:dyDescent="0.3">
      <c r="A27" s="8">
        <f>IF(B27&lt;&gt;"",ROWS($B$6:B27),"")</f>
        <v>22</v>
      </c>
      <c r="B27" s="1" t="s">
        <v>386</v>
      </c>
      <c r="C27" s="1" t="s">
        <v>386</v>
      </c>
      <c r="D27" s="1" t="s">
        <v>167</v>
      </c>
      <c r="E27" s="21">
        <v>8512.6</v>
      </c>
      <c r="F27" s="9">
        <v>1399</v>
      </c>
      <c r="G27" s="9">
        <v>8</v>
      </c>
      <c r="H27" s="47">
        <v>45387</v>
      </c>
      <c r="I27" s="11" t="s">
        <v>326</v>
      </c>
    </row>
    <row r="28" spans="1:9" x14ac:dyDescent="0.3">
      <c r="A28" s="8">
        <f>IF(B28&lt;&gt;"",ROWS($B$6:B28),"")</f>
        <v>23</v>
      </c>
      <c r="B28" s="1" t="s">
        <v>432</v>
      </c>
      <c r="C28" s="1" t="s">
        <v>433</v>
      </c>
      <c r="D28" s="1" t="s">
        <v>37</v>
      </c>
      <c r="E28" s="21">
        <v>8366.08</v>
      </c>
      <c r="F28" s="9">
        <v>1239</v>
      </c>
      <c r="G28" s="9">
        <v>12</v>
      </c>
      <c r="H28" s="47">
        <v>45387</v>
      </c>
      <c r="I28" s="11" t="s">
        <v>75</v>
      </c>
    </row>
    <row r="29" spans="1:9" x14ac:dyDescent="0.3">
      <c r="A29" s="8">
        <f>IF(B29&lt;&gt;"",ROWS($B$6:B29),"")</f>
        <v>24</v>
      </c>
      <c r="B29" s="1" t="s">
        <v>51</v>
      </c>
      <c r="C29" s="1" t="s">
        <v>51</v>
      </c>
      <c r="D29" s="1" t="s">
        <v>27</v>
      </c>
      <c r="E29" s="21">
        <v>7993.53</v>
      </c>
      <c r="F29" s="9">
        <v>1516</v>
      </c>
      <c r="G29" s="9">
        <v>12</v>
      </c>
      <c r="H29" s="47">
        <v>45338</v>
      </c>
      <c r="I29" s="11" t="s">
        <v>52</v>
      </c>
    </row>
    <row r="30" spans="1:9" x14ac:dyDescent="0.3">
      <c r="A30" s="8">
        <f>IF(B30&lt;&gt;"",ROWS($B$6:B30),"")</f>
        <v>25</v>
      </c>
      <c r="B30" s="1" t="s">
        <v>213</v>
      </c>
      <c r="C30" s="1" t="s">
        <v>214</v>
      </c>
      <c r="D30" s="1" t="s">
        <v>37</v>
      </c>
      <c r="E30" s="21">
        <v>6562.68</v>
      </c>
      <c r="F30" s="9">
        <v>1120</v>
      </c>
      <c r="G30" s="9">
        <v>11</v>
      </c>
      <c r="H30" s="47">
        <v>45366</v>
      </c>
      <c r="I30" s="11" t="s">
        <v>99</v>
      </c>
    </row>
    <row r="31" spans="1:9" x14ac:dyDescent="0.3">
      <c r="A31" s="8">
        <f>IF(B31&lt;&gt;"",ROWS($B$6:B31),"")</f>
        <v>26</v>
      </c>
      <c r="B31" s="1" t="s">
        <v>333</v>
      </c>
      <c r="C31" s="1" t="s">
        <v>334</v>
      </c>
      <c r="D31" s="1" t="s">
        <v>301</v>
      </c>
      <c r="E31" s="21">
        <v>5610.81</v>
      </c>
      <c r="F31" s="9">
        <v>970</v>
      </c>
      <c r="G31" s="9">
        <v>13</v>
      </c>
      <c r="H31" s="47">
        <v>45379</v>
      </c>
      <c r="I31" s="11" t="s">
        <v>170</v>
      </c>
    </row>
    <row r="32" spans="1:9" x14ac:dyDescent="0.3">
      <c r="A32" s="8">
        <f>IF(B32&lt;&gt;"",ROWS($B$6:B32),"")</f>
        <v>27</v>
      </c>
      <c r="B32" s="1" t="s">
        <v>515</v>
      </c>
      <c r="C32" s="1" t="s">
        <v>515</v>
      </c>
      <c r="D32" s="1" t="s">
        <v>74</v>
      </c>
      <c r="E32" s="21">
        <v>4947</v>
      </c>
      <c r="F32" s="9">
        <v>979</v>
      </c>
      <c r="G32" s="9">
        <v>10</v>
      </c>
      <c r="H32" s="47">
        <v>45387</v>
      </c>
      <c r="I32" s="11" t="s">
        <v>150</v>
      </c>
    </row>
    <row r="33" spans="1:9" x14ac:dyDescent="0.3">
      <c r="A33" s="8">
        <f>IF(B33&lt;&gt;"",ROWS($B$6:B33),"")</f>
        <v>28</v>
      </c>
      <c r="B33" s="1" t="s">
        <v>423</v>
      </c>
      <c r="C33" s="1" t="s">
        <v>424</v>
      </c>
      <c r="D33" s="1" t="s">
        <v>37</v>
      </c>
      <c r="E33" s="21">
        <v>4752.4399999999996</v>
      </c>
      <c r="F33" s="9">
        <v>669</v>
      </c>
      <c r="G33" s="9">
        <v>2</v>
      </c>
      <c r="H33" s="47">
        <v>45408</v>
      </c>
      <c r="I33" s="11" t="s">
        <v>323</v>
      </c>
    </row>
    <row r="34" spans="1:9" x14ac:dyDescent="0.3">
      <c r="A34" s="8">
        <f>IF(B34&lt;&gt;"",ROWS($B$6:B34),"")</f>
        <v>29</v>
      </c>
      <c r="B34" s="1" t="s">
        <v>343</v>
      </c>
      <c r="C34" s="1" t="s">
        <v>344</v>
      </c>
      <c r="D34" s="1" t="s">
        <v>281</v>
      </c>
      <c r="E34" s="21">
        <v>4740.8999999999996</v>
      </c>
      <c r="F34" s="9">
        <v>849</v>
      </c>
      <c r="G34" s="9">
        <v>4</v>
      </c>
      <c r="H34" s="47">
        <v>45401</v>
      </c>
      <c r="I34" s="11" t="s">
        <v>246</v>
      </c>
    </row>
    <row r="35" spans="1:9" x14ac:dyDescent="0.3">
      <c r="A35" s="8">
        <f>IF(B35&lt;&gt;"",ROWS($B$6:B35),"")</f>
        <v>30</v>
      </c>
      <c r="B35" s="1" t="s">
        <v>64</v>
      </c>
      <c r="C35" s="1" t="s">
        <v>65</v>
      </c>
      <c r="D35" s="1" t="s">
        <v>66</v>
      </c>
      <c r="E35" s="21">
        <v>3725.17</v>
      </c>
      <c r="F35" s="9">
        <v>566</v>
      </c>
      <c r="G35" s="9">
        <v>5</v>
      </c>
      <c r="H35" s="47">
        <v>45310</v>
      </c>
      <c r="I35" s="11" t="s">
        <v>34</v>
      </c>
    </row>
    <row r="36" spans="1:9" x14ac:dyDescent="0.3">
      <c r="A36" s="8">
        <f>IF(B36&lt;&gt;"",ROWS($B$6:B36),"")</f>
        <v>31</v>
      </c>
      <c r="B36" s="1" t="s">
        <v>473</v>
      </c>
      <c r="C36" s="1" t="s">
        <v>474</v>
      </c>
      <c r="D36" s="1" t="s">
        <v>475</v>
      </c>
      <c r="E36" s="21">
        <v>3534.25</v>
      </c>
      <c r="F36" s="9">
        <v>770</v>
      </c>
      <c r="G36" s="9">
        <v>11</v>
      </c>
      <c r="H36" s="47">
        <v>45380</v>
      </c>
      <c r="I36" s="11" t="s">
        <v>119</v>
      </c>
    </row>
    <row r="37" spans="1:9" x14ac:dyDescent="0.3">
      <c r="A37" s="8">
        <f>IF(B37&lt;&gt;"",ROWS($B$6:B37),"")</f>
        <v>32</v>
      </c>
      <c r="B37" s="1" t="s">
        <v>67</v>
      </c>
      <c r="C37" s="1" t="s">
        <v>68</v>
      </c>
      <c r="D37" s="1" t="s">
        <v>69</v>
      </c>
      <c r="E37" s="21">
        <v>3049.69</v>
      </c>
      <c r="F37" s="9">
        <v>666</v>
      </c>
      <c r="G37" s="9">
        <v>1</v>
      </c>
      <c r="H37" s="47">
        <v>45282</v>
      </c>
      <c r="I37" s="11" t="s">
        <v>38</v>
      </c>
    </row>
    <row r="38" spans="1:9" x14ac:dyDescent="0.3">
      <c r="A38" s="8">
        <f>IF(B38&lt;&gt;"",ROWS($B$6:B38),"")</f>
        <v>33</v>
      </c>
      <c r="B38" s="1" t="s">
        <v>299</v>
      </c>
      <c r="C38" s="1" t="s">
        <v>300</v>
      </c>
      <c r="D38" s="1" t="s">
        <v>301</v>
      </c>
      <c r="E38" s="21">
        <v>2955.1</v>
      </c>
      <c r="F38" s="9">
        <v>519</v>
      </c>
      <c r="G38" s="9">
        <v>8</v>
      </c>
      <c r="H38" s="47">
        <v>45379</v>
      </c>
      <c r="I38" s="11" t="s">
        <v>170</v>
      </c>
    </row>
    <row r="39" spans="1:9" x14ac:dyDescent="0.3">
      <c r="A39" s="8">
        <f>IF(B39&lt;&gt;"",ROWS($B$6:B39),"")</f>
        <v>34</v>
      </c>
      <c r="B39" s="1" t="s">
        <v>578</v>
      </c>
      <c r="C39" s="1" t="s">
        <v>579</v>
      </c>
      <c r="D39" s="1" t="s">
        <v>580</v>
      </c>
      <c r="E39" s="21">
        <v>2878.73</v>
      </c>
      <c r="F39" s="9">
        <v>464</v>
      </c>
      <c r="G39" s="9">
        <v>12</v>
      </c>
      <c r="H39" s="47">
        <v>45379</v>
      </c>
      <c r="I39" s="11" t="s">
        <v>170</v>
      </c>
    </row>
    <row r="40" spans="1:9" x14ac:dyDescent="0.3">
      <c r="A40" s="8">
        <f>IF(B40&lt;&gt;"",ROWS($B$6:B40),"")</f>
        <v>35</v>
      </c>
      <c r="B40" s="1" t="s">
        <v>569</v>
      </c>
      <c r="C40" s="1" t="s">
        <v>570</v>
      </c>
      <c r="D40" s="1" t="s">
        <v>571</v>
      </c>
      <c r="E40" s="21">
        <v>2735.18</v>
      </c>
      <c r="F40" s="9">
        <v>474</v>
      </c>
      <c r="G40" s="9">
        <v>15</v>
      </c>
      <c r="H40" s="47">
        <v>45379</v>
      </c>
      <c r="I40" s="11" t="s">
        <v>170</v>
      </c>
    </row>
    <row r="41" spans="1:9" x14ac:dyDescent="0.3">
      <c r="A41" s="8">
        <f>IF(B41&lt;&gt;"",ROWS($B$6:B41),"")</f>
        <v>36</v>
      </c>
      <c r="B41" s="1" t="s">
        <v>483</v>
      </c>
      <c r="C41" s="1" t="s">
        <v>484</v>
      </c>
      <c r="D41" s="1" t="s">
        <v>167</v>
      </c>
      <c r="E41" s="21">
        <v>2555.15</v>
      </c>
      <c r="F41" s="9">
        <v>364</v>
      </c>
      <c r="G41" s="9">
        <v>8</v>
      </c>
      <c r="H41" s="47">
        <v>45379</v>
      </c>
      <c r="I41" s="11" t="s">
        <v>170</v>
      </c>
    </row>
    <row r="42" spans="1:9" x14ac:dyDescent="0.3">
      <c r="A42" s="8">
        <f>IF(B42&lt;&gt;"",ROWS($B$6:B42),"")</f>
        <v>37</v>
      </c>
      <c r="B42" s="1" t="s">
        <v>371</v>
      </c>
      <c r="C42" s="1" t="s">
        <v>372</v>
      </c>
      <c r="D42" s="1" t="s">
        <v>167</v>
      </c>
      <c r="E42" s="21">
        <v>2045.3</v>
      </c>
      <c r="F42" s="9">
        <v>313</v>
      </c>
      <c r="G42" s="9">
        <v>7</v>
      </c>
      <c r="H42" s="47">
        <v>45408</v>
      </c>
      <c r="I42" s="11" t="s">
        <v>326</v>
      </c>
    </row>
    <row r="43" spans="1:9" x14ac:dyDescent="0.3">
      <c r="A43" s="8">
        <f>IF(B43&lt;&gt;"",ROWS($B$6:B43),"")</f>
        <v>38</v>
      </c>
      <c r="B43" s="1" t="s">
        <v>619</v>
      </c>
      <c r="C43" s="1" t="s">
        <v>620</v>
      </c>
      <c r="D43" s="1" t="s">
        <v>167</v>
      </c>
      <c r="E43" s="21">
        <v>1744.3</v>
      </c>
      <c r="F43" s="9">
        <v>290</v>
      </c>
      <c r="G43" s="9">
        <v>10</v>
      </c>
      <c r="H43" s="47">
        <v>45379</v>
      </c>
      <c r="I43" s="11" t="s">
        <v>170</v>
      </c>
    </row>
    <row r="44" spans="1:9" x14ac:dyDescent="0.3">
      <c r="A44" s="8">
        <f>IF(B44&lt;&gt;"",ROWS($B$6:B44),"")</f>
        <v>39</v>
      </c>
      <c r="B44" s="1" t="s">
        <v>609</v>
      </c>
      <c r="C44" s="1" t="s">
        <v>609</v>
      </c>
      <c r="D44" s="1" t="s">
        <v>27</v>
      </c>
      <c r="E44" s="21">
        <v>1663.4</v>
      </c>
      <c r="F44" s="9">
        <v>477</v>
      </c>
      <c r="G44" s="9">
        <v>4</v>
      </c>
      <c r="H44" s="47">
        <v>45387</v>
      </c>
      <c r="I44" s="11" t="s">
        <v>610</v>
      </c>
    </row>
    <row r="45" spans="1:9" x14ac:dyDescent="0.3">
      <c r="A45" s="8">
        <f>IF(B45&lt;&gt;"",ROWS($B$6:B45),"")</f>
        <v>40</v>
      </c>
      <c r="B45" s="1" t="s">
        <v>319</v>
      </c>
      <c r="C45" s="1" t="s">
        <v>319</v>
      </c>
      <c r="D45" s="1" t="s">
        <v>27</v>
      </c>
      <c r="E45" s="21">
        <v>1352.9</v>
      </c>
      <c r="F45" s="9">
        <v>235</v>
      </c>
      <c r="G45" s="9">
        <v>2</v>
      </c>
      <c r="H45" s="47">
        <v>45345</v>
      </c>
      <c r="I45" s="11" t="s">
        <v>75</v>
      </c>
    </row>
    <row r="46" spans="1:9" x14ac:dyDescent="0.3">
      <c r="A46" s="8">
        <f>IF(B46&lt;&gt;"",ROWS($B$6:B46),"")</f>
        <v>41</v>
      </c>
      <c r="B46" s="1" t="s">
        <v>469</v>
      </c>
      <c r="C46" s="1" t="s">
        <v>470</v>
      </c>
      <c r="D46" s="1" t="s">
        <v>167</v>
      </c>
      <c r="E46" s="21">
        <v>1334.3700000000008</v>
      </c>
      <c r="F46" s="9">
        <v>234</v>
      </c>
      <c r="G46" s="9">
        <v>2</v>
      </c>
      <c r="H46" s="47">
        <v>45359</v>
      </c>
      <c r="I46" s="11" t="s">
        <v>326</v>
      </c>
    </row>
    <row r="47" spans="1:9" x14ac:dyDescent="0.3">
      <c r="A47" s="8">
        <f>IF(B47&lt;&gt;"",ROWS($B$6:B47),"")</f>
        <v>42</v>
      </c>
      <c r="B47" s="1" t="s">
        <v>387</v>
      </c>
      <c r="C47" s="1" t="s">
        <v>388</v>
      </c>
      <c r="D47" s="1" t="s">
        <v>167</v>
      </c>
      <c r="E47" s="21">
        <v>1328.6000000000001</v>
      </c>
      <c r="F47" s="9">
        <v>200</v>
      </c>
      <c r="G47" s="9">
        <v>3</v>
      </c>
      <c r="H47" s="47">
        <v>45345</v>
      </c>
      <c r="I47" s="11" t="s">
        <v>389</v>
      </c>
    </row>
    <row r="48" spans="1:9" x14ac:dyDescent="0.3">
      <c r="A48" s="8">
        <f>IF(B48&lt;&gt;"",ROWS($B$6:B48),"")</f>
        <v>43</v>
      </c>
      <c r="B48" s="1" t="s">
        <v>457</v>
      </c>
      <c r="C48" s="1" t="s">
        <v>458</v>
      </c>
      <c r="D48" s="1" t="s">
        <v>301</v>
      </c>
      <c r="E48" s="21">
        <v>1263.82</v>
      </c>
      <c r="F48" s="9">
        <v>212</v>
      </c>
      <c r="G48" s="9">
        <v>9</v>
      </c>
      <c r="H48" s="47">
        <v>45379</v>
      </c>
      <c r="I48" s="11" t="s">
        <v>170</v>
      </c>
    </row>
    <row r="49" spans="1:9" x14ac:dyDescent="0.3">
      <c r="A49" s="8">
        <f>IF(B49&lt;&gt;"",ROWS($B$6:B49),"")</f>
        <v>44</v>
      </c>
      <c r="B49" s="1" t="s">
        <v>638</v>
      </c>
      <c r="C49" s="1" t="s">
        <v>639</v>
      </c>
      <c r="D49" s="1" t="s">
        <v>37</v>
      </c>
      <c r="E49" s="21">
        <v>1257.24</v>
      </c>
      <c r="F49" s="9">
        <v>218</v>
      </c>
      <c r="G49" s="9">
        <v>4</v>
      </c>
      <c r="H49" s="47">
        <v>45226</v>
      </c>
      <c r="I49" s="11" t="s">
        <v>38</v>
      </c>
    </row>
    <row r="50" spans="1:9" x14ac:dyDescent="0.3">
      <c r="A50" s="8">
        <f>IF(B50&lt;&gt;"",ROWS($B$6:B50),"")</f>
        <v>45</v>
      </c>
      <c r="B50" s="1" t="s">
        <v>631</v>
      </c>
      <c r="C50" s="1" t="s">
        <v>632</v>
      </c>
      <c r="D50" s="1" t="s">
        <v>74</v>
      </c>
      <c r="E50" s="21">
        <v>1230.0999999999999</v>
      </c>
      <c r="F50" s="9">
        <v>205</v>
      </c>
      <c r="G50" s="9">
        <v>6</v>
      </c>
      <c r="H50" s="47">
        <v>45379</v>
      </c>
      <c r="I50" s="11" t="s">
        <v>170</v>
      </c>
    </row>
    <row r="51" spans="1:9" x14ac:dyDescent="0.3">
      <c r="A51" s="8">
        <f>IF(B51&lt;&gt;"",ROWS($B$6:B51),"")</f>
        <v>46</v>
      </c>
      <c r="B51" s="1" t="s">
        <v>317</v>
      </c>
      <c r="C51" s="1" t="s">
        <v>317</v>
      </c>
      <c r="D51" s="1" t="s">
        <v>27</v>
      </c>
      <c r="E51" s="21">
        <v>1191.8999999999978</v>
      </c>
      <c r="F51" s="9">
        <v>250</v>
      </c>
      <c r="G51" s="9">
        <v>2</v>
      </c>
      <c r="H51" s="47">
        <v>45352</v>
      </c>
      <c r="I51" s="11" t="s">
        <v>318</v>
      </c>
    </row>
    <row r="52" spans="1:9" x14ac:dyDescent="0.3">
      <c r="A52" s="8">
        <f>IF(B52&lt;&gt;"",ROWS($B$6:B52),"")</f>
        <v>47</v>
      </c>
      <c r="B52" s="1" t="s">
        <v>657</v>
      </c>
      <c r="C52" s="1" t="s">
        <v>658</v>
      </c>
      <c r="D52" s="1" t="s">
        <v>41</v>
      </c>
      <c r="E52" s="21">
        <v>1188.7</v>
      </c>
      <c r="F52" s="9">
        <v>242</v>
      </c>
      <c r="G52" s="9">
        <v>4</v>
      </c>
      <c r="H52" s="47" t="s">
        <v>948</v>
      </c>
      <c r="I52" s="11" t="s">
        <v>56</v>
      </c>
    </row>
    <row r="53" spans="1:9" x14ac:dyDescent="0.3">
      <c r="A53" s="8">
        <f>IF(B53&lt;&gt;"",ROWS($B$6:B53),"")</f>
        <v>48</v>
      </c>
      <c r="B53" s="1" t="s">
        <v>165</v>
      </c>
      <c r="C53" s="1" t="s">
        <v>166</v>
      </c>
      <c r="D53" s="1" t="s">
        <v>167</v>
      </c>
      <c r="E53" s="21">
        <v>1161.25</v>
      </c>
      <c r="F53" s="9">
        <v>242</v>
      </c>
      <c r="G53" s="9">
        <v>5</v>
      </c>
      <c r="H53" s="47">
        <v>45345</v>
      </c>
      <c r="I53" s="11" t="s">
        <v>75</v>
      </c>
    </row>
    <row r="54" spans="1:9" x14ac:dyDescent="0.3">
      <c r="A54" s="8">
        <f>IF(B54&lt;&gt;"",ROWS($B$6:B54),"")</f>
        <v>49</v>
      </c>
      <c r="B54" s="1" t="s">
        <v>243</v>
      </c>
      <c r="C54" s="1" t="s">
        <v>244</v>
      </c>
      <c r="D54" s="1" t="s">
        <v>245</v>
      </c>
      <c r="E54" s="21">
        <v>1022.1999999999999</v>
      </c>
      <c r="F54" s="9">
        <v>100</v>
      </c>
      <c r="G54" s="9">
        <v>1</v>
      </c>
      <c r="H54" s="47">
        <v>45282</v>
      </c>
      <c r="I54" s="11" t="s">
        <v>246</v>
      </c>
    </row>
    <row r="55" spans="1:9" x14ac:dyDescent="0.3">
      <c r="A55" s="8">
        <f>IF(B55&lt;&gt;"",ROWS($B$6:B55),"")</f>
        <v>50</v>
      </c>
      <c r="B55" s="1" t="s">
        <v>613</v>
      </c>
      <c r="C55" s="1" t="s">
        <v>613</v>
      </c>
      <c r="D55" s="1" t="s">
        <v>614</v>
      </c>
      <c r="E55" s="21">
        <v>877.3</v>
      </c>
      <c r="F55" s="9">
        <v>153</v>
      </c>
      <c r="G55" s="9">
        <v>8</v>
      </c>
      <c r="H55" s="47">
        <v>45379</v>
      </c>
      <c r="I55" s="11" t="s">
        <v>170</v>
      </c>
    </row>
    <row r="56" spans="1:9" x14ac:dyDescent="0.3">
      <c r="A56" s="8">
        <f>IF(B56&lt;&gt;"",ROWS($B$6:B56),"")</f>
        <v>51</v>
      </c>
      <c r="B56" s="1" t="s">
        <v>434</v>
      </c>
      <c r="C56" s="1" t="s">
        <v>434</v>
      </c>
      <c r="D56" s="1" t="s">
        <v>27</v>
      </c>
      <c r="E56" s="21">
        <v>758.2</v>
      </c>
      <c r="F56" s="9">
        <v>91</v>
      </c>
      <c r="G56" s="9">
        <v>1</v>
      </c>
      <c r="H56" s="47">
        <v>45261</v>
      </c>
      <c r="I56" s="11" t="s">
        <v>435</v>
      </c>
    </row>
    <row r="57" spans="1:9" x14ac:dyDescent="0.3">
      <c r="A57" s="8">
        <f>IF(B57&lt;&gt;"",ROWS($B$6:B57),"")</f>
        <v>52</v>
      </c>
      <c r="B57" s="1" t="s">
        <v>304</v>
      </c>
      <c r="C57" s="1" t="s">
        <v>305</v>
      </c>
      <c r="D57" s="1" t="s">
        <v>37</v>
      </c>
      <c r="E57" s="21">
        <v>708.88</v>
      </c>
      <c r="F57" s="9">
        <v>204</v>
      </c>
      <c r="G57" s="9">
        <v>4</v>
      </c>
      <c r="H57" s="47">
        <v>45359</v>
      </c>
      <c r="I57" s="11" t="s">
        <v>99</v>
      </c>
    </row>
    <row r="58" spans="1:9" x14ac:dyDescent="0.3">
      <c r="A58" s="8">
        <f>IF(B58&lt;&gt;"",ROWS($B$6:B58),"")</f>
        <v>53</v>
      </c>
      <c r="B58" s="1" t="s">
        <v>769</v>
      </c>
      <c r="C58" s="1" t="s">
        <v>770</v>
      </c>
      <c r="D58" s="1" t="s">
        <v>771</v>
      </c>
      <c r="E58" s="21">
        <v>637.4</v>
      </c>
      <c r="F58" s="9">
        <v>116</v>
      </c>
      <c r="G58" s="9">
        <v>7</v>
      </c>
      <c r="H58" s="47">
        <v>45387</v>
      </c>
      <c r="I58" s="11" t="s">
        <v>772</v>
      </c>
    </row>
    <row r="59" spans="1:9" x14ac:dyDescent="0.3">
      <c r="A59" s="8">
        <f>IF(B59&lt;&gt;"",ROWS($B$6:B59),"")</f>
        <v>54</v>
      </c>
      <c r="B59" s="1" t="s">
        <v>789</v>
      </c>
      <c r="C59" s="1" t="s">
        <v>790</v>
      </c>
      <c r="D59" s="1" t="s">
        <v>37</v>
      </c>
      <c r="E59" s="21">
        <v>606.29999999999995</v>
      </c>
      <c r="F59" s="9">
        <v>123</v>
      </c>
      <c r="G59" s="9">
        <v>4</v>
      </c>
      <c r="H59" s="47">
        <v>45072</v>
      </c>
      <c r="I59" s="11" t="s">
        <v>34</v>
      </c>
    </row>
    <row r="60" spans="1:9" x14ac:dyDescent="0.3">
      <c r="A60" s="8">
        <f>IF(B60&lt;&gt;"",ROWS($B$6:B60),"")</f>
        <v>55</v>
      </c>
      <c r="B60" s="1" t="s">
        <v>583</v>
      </c>
      <c r="C60" s="1" t="s">
        <v>949</v>
      </c>
      <c r="D60" s="1" t="s">
        <v>585</v>
      </c>
      <c r="E60" s="21">
        <v>595.70000000000005</v>
      </c>
      <c r="F60" s="9">
        <v>106</v>
      </c>
      <c r="G60" s="9">
        <v>9</v>
      </c>
      <c r="H60" s="47">
        <v>45379</v>
      </c>
      <c r="I60" s="11" t="s">
        <v>170</v>
      </c>
    </row>
    <row r="61" spans="1:9" x14ac:dyDescent="0.3">
      <c r="A61" s="8">
        <f>IF(B61&lt;&gt;"",ROWS($B$6:B61),"")</f>
        <v>56</v>
      </c>
      <c r="B61" s="1" t="s">
        <v>377</v>
      </c>
      <c r="C61" s="1" t="s">
        <v>378</v>
      </c>
      <c r="D61" s="1" t="s">
        <v>37</v>
      </c>
      <c r="E61" s="21">
        <v>505.9</v>
      </c>
      <c r="F61" s="9">
        <v>117</v>
      </c>
      <c r="G61" s="9">
        <v>2</v>
      </c>
      <c r="H61" s="47">
        <v>45359</v>
      </c>
      <c r="I61" s="11" t="s">
        <v>119</v>
      </c>
    </row>
    <row r="62" spans="1:9" x14ac:dyDescent="0.3">
      <c r="A62" s="8">
        <f>IF(B62&lt;&gt;"",ROWS($B$6:B62),"")</f>
        <v>57</v>
      </c>
      <c r="B62" s="1" t="s">
        <v>801</v>
      </c>
      <c r="C62" s="1" t="s">
        <v>802</v>
      </c>
      <c r="D62" s="1" t="s">
        <v>803</v>
      </c>
      <c r="E62" s="21">
        <v>489.78</v>
      </c>
      <c r="F62" s="9">
        <v>105</v>
      </c>
      <c r="G62" s="9">
        <v>5</v>
      </c>
      <c r="H62" s="47">
        <v>45401</v>
      </c>
      <c r="I62" s="11" t="s">
        <v>944</v>
      </c>
    </row>
    <row r="63" spans="1:9" x14ac:dyDescent="0.3">
      <c r="A63" s="8">
        <f>IF(B63&lt;&gt;"",ROWS($B$6:B63),"")</f>
        <v>58</v>
      </c>
      <c r="B63" s="1" t="s">
        <v>349</v>
      </c>
      <c r="C63" s="1" t="s">
        <v>350</v>
      </c>
      <c r="D63" s="1" t="s">
        <v>351</v>
      </c>
      <c r="E63" s="21">
        <v>441.3</v>
      </c>
      <c r="F63" s="9">
        <v>65</v>
      </c>
      <c r="G63" s="9">
        <v>2</v>
      </c>
      <c r="H63" s="47">
        <v>45331</v>
      </c>
      <c r="I63" s="11" t="s">
        <v>170</v>
      </c>
    </row>
    <row r="64" spans="1:9" x14ac:dyDescent="0.3">
      <c r="A64" s="8">
        <f>IF(B64&lt;&gt;"",ROWS($B$6:B64),"")</f>
        <v>59</v>
      </c>
      <c r="B64" s="1" t="s">
        <v>815</v>
      </c>
      <c r="C64" s="1" t="s">
        <v>816</v>
      </c>
      <c r="D64" s="1" t="s">
        <v>729</v>
      </c>
      <c r="E64" s="21">
        <v>429.9</v>
      </c>
      <c r="F64" s="9">
        <v>75</v>
      </c>
      <c r="G64" s="9">
        <v>5</v>
      </c>
      <c r="H64" s="47">
        <v>45379</v>
      </c>
      <c r="I64" s="11" t="s">
        <v>170</v>
      </c>
    </row>
    <row r="65" spans="1:9" x14ac:dyDescent="0.3">
      <c r="A65" s="8">
        <f>IF(B65&lt;&gt;"",ROWS($B$6:B65),"")</f>
        <v>60</v>
      </c>
      <c r="B65" s="1" t="s">
        <v>739</v>
      </c>
      <c r="C65" s="1" t="s">
        <v>740</v>
      </c>
      <c r="D65" s="1" t="s">
        <v>281</v>
      </c>
      <c r="E65" s="21">
        <v>417</v>
      </c>
      <c r="F65" s="9">
        <v>76</v>
      </c>
      <c r="G65" s="9">
        <v>5</v>
      </c>
      <c r="H65" s="47">
        <v>45379</v>
      </c>
      <c r="I65" s="11" t="s">
        <v>170</v>
      </c>
    </row>
    <row r="66" spans="1:9" x14ac:dyDescent="0.3">
      <c r="A66" s="8">
        <f>IF(B66&lt;&gt;"",ROWS($B$6:B66),"")</f>
        <v>61</v>
      </c>
      <c r="B66" s="1" t="s">
        <v>666</v>
      </c>
      <c r="C66" s="1" t="s">
        <v>667</v>
      </c>
      <c r="D66" s="1" t="s">
        <v>281</v>
      </c>
      <c r="E66" s="21">
        <v>403</v>
      </c>
      <c r="F66" s="9">
        <v>122</v>
      </c>
      <c r="G66" s="9">
        <v>2</v>
      </c>
      <c r="H66" s="47">
        <v>44855</v>
      </c>
      <c r="I66" s="11" t="s">
        <v>75</v>
      </c>
    </row>
    <row r="67" spans="1:9" x14ac:dyDescent="0.3">
      <c r="A67" s="8">
        <f>IF(B67&lt;&gt;"",ROWS($B$6:B67),"")</f>
        <v>62</v>
      </c>
      <c r="B67" s="1" t="s">
        <v>176</v>
      </c>
      <c r="C67" s="1" t="s">
        <v>177</v>
      </c>
      <c r="D67" s="1" t="s">
        <v>178</v>
      </c>
      <c r="E67" s="21">
        <v>398.54</v>
      </c>
      <c r="F67" s="9">
        <v>91</v>
      </c>
      <c r="G67" s="9">
        <v>1</v>
      </c>
      <c r="H67" s="47">
        <v>45338</v>
      </c>
      <c r="I67" s="11" t="s">
        <v>119</v>
      </c>
    </row>
    <row r="68" spans="1:9" x14ac:dyDescent="0.3">
      <c r="A68" s="8">
        <f>IF(B68&lt;&gt;"",ROWS($B$6:B68),"")</f>
        <v>63</v>
      </c>
      <c r="B68" s="1" t="s">
        <v>253</v>
      </c>
      <c r="C68" s="1" t="s">
        <v>254</v>
      </c>
      <c r="D68" s="1" t="s">
        <v>37</v>
      </c>
      <c r="E68" s="21">
        <v>397.49</v>
      </c>
      <c r="F68" s="9">
        <v>62</v>
      </c>
      <c r="G68" s="9">
        <v>1</v>
      </c>
      <c r="H68" s="47">
        <v>45324</v>
      </c>
      <c r="I68" s="11" t="s">
        <v>119</v>
      </c>
    </row>
    <row r="69" spans="1:9" x14ac:dyDescent="0.3">
      <c r="A69" s="8">
        <f>IF(B69&lt;&gt;"",ROWS($B$6:B69),"")</f>
        <v>64</v>
      </c>
      <c r="B69" s="1" t="s">
        <v>853</v>
      </c>
      <c r="C69" s="1" t="s">
        <v>854</v>
      </c>
      <c r="D69" s="1" t="s">
        <v>167</v>
      </c>
      <c r="E69" s="21">
        <v>356</v>
      </c>
      <c r="F69" s="9">
        <v>58</v>
      </c>
      <c r="G69" s="9">
        <v>1</v>
      </c>
      <c r="H69" s="47">
        <v>45389</v>
      </c>
      <c r="I69" s="11" t="s">
        <v>246</v>
      </c>
    </row>
    <row r="70" spans="1:9" x14ac:dyDescent="0.3">
      <c r="A70" s="8">
        <f>IF(B70&lt;&gt;"",ROWS($B$6:B70),"")</f>
        <v>65</v>
      </c>
      <c r="B70" s="1" t="s">
        <v>534</v>
      </c>
      <c r="C70" s="1" t="s">
        <v>535</v>
      </c>
      <c r="D70" s="1" t="s">
        <v>536</v>
      </c>
      <c r="E70" s="21">
        <v>323.8</v>
      </c>
      <c r="F70" s="9">
        <v>57</v>
      </c>
      <c r="G70" s="9">
        <v>1</v>
      </c>
      <c r="H70" s="47">
        <v>45023</v>
      </c>
      <c r="I70" s="11" t="s">
        <v>38</v>
      </c>
    </row>
    <row r="71" spans="1:9" x14ac:dyDescent="0.3">
      <c r="A71" s="8">
        <f>IF(B71&lt;&gt;"",ROWS($B$6:B71),"")</f>
        <v>66</v>
      </c>
      <c r="B71" s="1" t="s">
        <v>296</v>
      </c>
      <c r="C71" s="1" t="s">
        <v>297</v>
      </c>
      <c r="D71" s="1" t="s">
        <v>298</v>
      </c>
      <c r="E71" s="21">
        <v>265</v>
      </c>
      <c r="F71" s="9">
        <v>53</v>
      </c>
      <c r="G71" s="9">
        <v>1</v>
      </c>
      <c r="H71" s="47">
        <v>45289</v>
      </c>
      <c r="I71" s="11" t="s">
        <v>119</v>
      </c>
    </row>
    <row r="72" spans="1:9" x14ac:dyDescent="0.3">
      <c r="A72" s="8">
        <f>IF(B72&lt;&gt;"",ROWS($B$6:B72),"")</f>
        <v>67</v>
      </c>
      <c r="B72" s="1" t="s">
        <v>257</v>
      </c>
      <c r="C72" s="1" t="s">
        <v>258</v>
      </c>
      <c r="D72" s="1" t="s">
        <v>74</v>
      </c>
      <c r="E72" s="21">
        <v>258</v>
      </c>
      <c r="F72" s="9">
        <v>43</v>
      </c>
      <c r="G72" s="9">
        <v>1</v>
      </c>
      <c r="H72" s="47">
        <v>45303</v>
      </c>
      <c r="I72" s="11" t="s">
        <v>99</v>
      </c>
    </row>
    <row r="73" spans="1:9" x14ac:dyDescent="0.3">
      <c r="A73" s="8">
        <f>IF(B73&lt;&gt;"",ROWS($B$6:B73),"")</f>
        <v>68</v>
      </c>
      <c r="B73" s="1" t="s">
        <v>425</v>
      </c>
      <c r="C73" s="1" t="s">
        <v>426</v>
      </c>
      <c r="D73" s="1" t="s">
        <v>33</v>
      </c>
      <c r="E73" s="21">
        <v>253.8</v>
      </c>
      <c r="F73" s="9">
        <v>49</v>
      </c>
      <c r="G73" s="9">
        <v>1</v>
      </c>
      <c r="H73" s="47">
        <v>44916</v>
      </c>
      <c r="I73" s="11" t="s">
        <v>38</v>
      </c>
    </row>
    <row r="74" spans="1:9" x14ac:dyDescent="0.3">
      <c r="A74" s="8">
        <f>IF(B74&lt;&gt;"",ROWS($B$6:B74),"")</f>
        <v>69</v>
      </c>
      <c r="B74" s="1" t="s">
        <v>368</v>
      </c>
      <c r="C74" s="1" t="s">
        <v>369</v>
      </c>
      <c r="D74" s="1" t="s">
        <v>370</v>
      </c>
      <c r="E74" s="21">
        <v>219</v>
      </c>
      <c r="F74" s="9">
        <v>44</v>
      </c>
      <c r="G74" s="9">
        <v>1</v>
      </c>
      <c r="H74" s="47">
        <v>45254</v>
      </c>
      <c r="I74" s="11" t="s">
        <v>170</v>
      </c>
    </row>
    <row r="75" spans="1:9" x14ac:dyDescent="0.3">
      <c r="A75" s="8">
        <f>IF(B75&lt;&gt;"",ROWS($B$6:B75),"")</f>
        <v>70</v>
      </c>
      <c r="B75" s="1" t="s">
        <v>76</v>
      </c>
      <c r="C75" s="1" t="s">
        <v>77</v>
      </c>
      <c r="D75" s="1" t="s">
        <v>55</v>
      </c>
      <c r="E75" s="21">
        <v>198</v>
      </c>
      <c r="F75" s="9">
        <v>44</v>
      </c>
      <c r="G75" s="9">
        <v>1</v>
      </c>
      <c r="H75" s="47">
        <v>45275</v>
      </c>
      <c r="I75" s="11" t="s">
        <v>48</v>
      </c>
    </row>
    <row r="76" spans="1:9" x14ac:dyDescent="0.3">
      <c r="A76" s="8">
        <f>IF(B76&lt;&gt;"",ROWS($B$6:B76),"")</f>
        <v>71</v>
      </c>
      <c r="B76" s="1" t="s">
        <v>862</v>
      </c>
      <c r="C76" s="1" t="s">
        <v>863</v>
      </c>
      <c r="D76" s="1" t="s">
        <v>864</v>
      </c>
      <c r="E76" s="21">
        <v>192.2</v>
      </c>
      <c r="F76" s="9">
        <v>37</v>
      </c>
      <c r="G76" s="9">
        <v>4</v>
      </c>
      <c r="H76" s="47">
        <v>45379</v>
      </c>
      <c r="I76" s="11" t="s">
        <v>170</v>
      </c>
    </row>
    <row r="77" spans="1:9" x14ac:dyDescent="0.3">
      <c r="A77" s="8">
        <f>IF(B77&lt;&gt;"",ROWS($B$6:B77),"")</f>
        <v>72</v>
      </c>
      <c r="B77" s="1" t="s">
        <v>594</v>
      </c>
      <c r="C77" s="1" t="s">
        <v>595</v>
      </c>
      <c r="D77" s="1" t="s">
        <v>37</v>
      </c>
      <c r="E77" s="21">
        <v>173</v>
      </c>
      <c r="F77" s="9">
        <v>29</v>
      </c>
      <c r="G77" s="9">
        <v>1</v>
      </c>
      <c r="H77" s="47">
        <v>45401</v>
      </c>
      <c r="I77" s="11" t="s">
        <v>38</v>
      </c>
    </row>
    <row r="78" spans="1:9" x14ac:dyDescent="0.3">
      <c r="A78" s="8">
        <f>IF(B78&lt;&gt;"",ROWS($B$6:B78),"")</f>
        <v>73</v>
      </c>
      <c r="B78" s="1" t="s">
        <v>713</v>
      </c>
      <c r="C78" s="1" t="s">
        <v>714</v>
      </c>
      <c r="D78" s="1" t="s">
        <v>37</v>
      </c>
      <c r="E78" s="21">
        <v>159.93</v>
      </c>
      <c r="F78" s="9">
        <v>46</v>
      </c>
      <c r="G78" s="9">
        <v>2</v>
      </c>
      <c r="H78" s="47">
        <v>44400</v>
      </c>
      <c r="I78" s="11" t="s">
        <v>34</v>
      </c>
    </row>
    <row r="79" spans="1:9" x14ac:dyDescent="0.3">
      <c r="A79" s="8">
        <f>IF(B79&lt;&gt;"",ROWS($B$6:B79),"")</f>
        <v>74</v>
      </c>
      <c r="B79" s="1" t="s">
        <v>865</v>
      </c>
      <c r="C79" s="1" t="s">
        <v>865</v>
      </c>
      <c r="D79" s="1" t="s">
        <v>27</v>
      </c>
      <c r="E79" s="21">
        <v>157</v>
      </c>
      <c r="F79" s="9">
        <v>32</v>
      </c>
      <c r="G79" s="9">
        <v>1</v>
      </c>
      <c r="H79" s="47">
        <v>43574</v>
      </c>
      <c r="I79" s="11" t="s">
        <v>772</v>
      </c>
    </row>
    <row r="80" spans="1:9" x14ac:dyDescent="0.3">
      <c r="A80" s="8">
        <f>IF(B80&lt;&gt;"",ROWS($B$6:B80),"")</f>
        <v>75</v>
      </c>
      <c r="B80" s="1" t="s">
        <v>568</v>
      </c>
      <c r="C80" s="1" t="s">
        <v>568</v>
      </c>
      <c r="D80" s="1" t="s">
        <v>27</v>
      </c>
      <c r="E80" s="21">
        <v>150.37</v>
      </c>
      <c r="F80" s="9">
        <v>40</v>
      </c>
      <c r="G80" s="9">
        <v>1</v>
      </c>
      <c r="H80" s="47">
        <v>44659</v>
      </c>
      <c r="I80" s="11" t="s">
        <v>75</v>
      </c>
    </row>
    <row r="81" spans="1:9" x14ac:dyDescent="0.3">
      <c r="A81" s="8">
        <f>IF(B81&lt;&gt;"",ROWS($B$6:B81),"")</f>
        <v>76</v>
      </c>
      <c r="B81" s="1" t="s">
        <v>630</v>
      </c>
      <c r="C81" s="1" t="s">
        <v>630</v>
      </c>
      <c r="D81" s="1" t="s">
        <v>27</v>
      </c>
      <c r="E81" s="21">
        <v>150</v>
      </c>
      <c r="F81" s="9">
        <v>25</v>
      </c>
      <c r="G81" s="9">
        <v>1</v>
      </c>
      <c r="H81" s="47">
        <v>44834</v>
      </c>
      <c r="I81" s="11" t="s">
        <v>170</v>
      </c>
    </row>
    <row r="82" spans="1:9" x14ac:dyDescent="0.3">
      <c r="A82" s="8">
        <f>IF(B82&lt;&gt;"",ROWS($B$6:B82),"")</f>
        <v>77</v>
      </c>
      <c r="B82" s="1" t="s">
        <v>659</v>
      </c>
      <c r="C82" s="1" t="s">
        <v>660</v>
      </c>
      <c r="D82" s="1" t="s">
        <v>399</v>
      </c>
      <c r="E82" s="21">
        <v>130</v>
      </c>
      <c r="F82" s="9">
        <v>26</v>
      </c>
      <c r="G82" s="9">
        <v>1</v>
      </c>
      <c r="H82" s="47">
        <v>45289</v>
      </c>
      <c r="I82" s="11" t="s">
        <v>464</v>
      </c>
    </row>
    <row r="83" spans="1:9" x14ac:dyDescent="0.3">
      <c r="A83" s="8">
        <f>IF(B83&lt;&gt;"",ROWS($B$6:B83),"")</f>
        <v>78</v>
      </c>
      <c r="B83" s="1" t="s">
        <v>390</v>
      </c>
      <c r="C83" s="1" t="s">
        <v>391</v>
      </c>
      <c r="D83" s="1" t="s">
        <v>37</v>
      </c>
      <c r="E83" s="21">
        <v>108</v>
      </c>
      <c r="F83" s="9">
        <v>19</v>
      </c>
      <c r="G83" s="9">
        <v>1</v>
      </c>
      <c r="H83" s="47">
        <v>45366</v>
      </c>
      <c r="I83" s="11" t="s">
        <v>323</v>
      </c>
    </row>
    <row r="84" spans="1:9" x14ac:dyDescent="0.3">
      <c r="A84" s="8">
        <f>IF(B84&lt;&gt;"",ROWS($B$6:B84),"")</f>
        <v>79</v>
      </c>
      <c r="B84" s="1" t="s">
        <v>111</v>
      </c>
      <c r="C84" s="1" t="s">
        <v>112</v>
      </c>
      <c r="D84" s="1" t="s">
        <v>113</v>
      </c>
      <c r="E84" s="21">
        <v>104.5</v>
      </c>
      <c r="F84" s="9">
        <v>25</v>
      </c>
      <c r="G84" s="9">
        <v>2</v>
      </c>
      <c r="H84" s="47">
        <v>45331</v>
      </c>
      <c r="I84" s="11" t="s">
        <v>75</v>
      </c>
    </row>
    <row r="85" spans="1:9" x14ac:dyDescent="0.3">
      <c r="A85" s="8">
        <f>IF(B85&lt;&gt;"",ROWS($B$6:B85),"")</f>
        <v>80</v>
      </c>
      <c r="B85" s="1" t="s">
        <v>755</v>
      </c>
      <c r="C85" s="1" t="s">
        <v>756</v>
      </c>
      <c r="D85" s="1" t="s">
        <v>757</v>
      </c>
      <c r="E85" s="21">
        <v>103</v>
      </c>
      <c r="F85" s="9">
        <v>20</v>
      </c>
      <c r="G85" s="9">
        <v>1</v>
      </c>
      <c r="H85" s="47">
        <v>45408</v>
      </c>
      <c r="I85" s="11" t="s">
        <v>34</v>
      </c>
    </row>
    <row r="86" spans="1:9" x14ac:dyDescent="0.3">
      <c r="A86" s="8">
        <f>IF(B86&lt;&gt;"",ROWS($B$6:B86),"")</f>
        <v>81</v>
      </c>
      <c r="B86" s="1" t="s">
        <v>215</v>
      </c>
      <c r="C86" s="1" t="s">
        <v>216</v>
      </c>
      <c r="D86" s="1" t="s">
        <v>217</v>
      </c>
      <c r="E86" s="21">
        <v>80</v>
      </c>
      <c r="F86" s="9">
        <v>20</v>
      </c>
      <c r="G86" s="9">
        <v>1</v>
      </c>
      <c r="H86" s="47">
        <v>45310</v>
      </c>
      <c r="I86" s="11" t="s">
        <v>116</v>
      </c>
    </row>
    <row r="87" spans="1:9" x14ac:dyDescent="0.3">
      <c r="A87" s="8">
        <f>IF(B87&lt;&gt;"",ROWS($B$6:B87),"")</f>
        <v>82</v>
      </c>
      <c r="B87" s="1" t="s">
        <v>168</v>
      </c>
      <c r="C87" s="1" t="s">
        <v>168</v>
      </c>
      <c r="D87" s="1" t="s">
        <v>169</v>
      </c>
      <c r="E87" s="21">
        <v>58</v>
      </c>
      <c r="F87" s="9">
        <v>12</v>
      </c>
      <c r="G87" s="9">
        <v>1</v>
      </c>
      <c r="H87" s="47">
        <v>45303</v>
      </c>
      <c r="I87" s="11" t="s">
        <v>170</v>
      </c>
    </row>
    <row r="88" spans="1:9" x14ac:dyDescent="0.3">
      <c r="A88" s="8">
        <f>IF(B88&lt;&gt;"",ROWS($B$6:B88),"")</f>
        <v>83</v>
      </c>
      <c r="B88" s="1" t="s">
        <v>876</v>
      </c>
      <c r="C88" s="1" t="s">
        <v>876</v>
      </c>
      <c r="D88" s="1" t="s">
        <v>456</v>
      </c>
      <c r="E88" s="21">
        <v>42</v>
      </c>
      <c r="F88" s="9">
        <v>8</v>
      </c>
      <c r="G88" s="9">
        <v>1</v>
      </c>
      <c r="H88" s="47">
        <v>45205</v>
      </c>
      <c r="I88" s="11" t="s">
        <v>435</v>
      </c>
    </row>
    <row r="89" spans="1:9" x14ac:dyDescent="0.3">
      <c r="A89" s="8">
        <f>IF(B89&lt;&gt;"",ROWS($B$6:B89),"")</f>
        <v>84</v>
      </c>
      <c r="B89" s="1" t="s">
        <v>311</v>
      </c>
      <c r="C89" s="1" t="s">
        <v>312</v>
      </c>
      <c r="D89" s="1" t="s">
        <v>55</v>
      </c>
      <c r="E89" s="21">
        <v>40</v>
      </c>
      <c r="F89" s="9">
        <v>20</v>
      </c>
      <c r="G89" s="9">
        <v>1</v>
      </c>
      <c r="H89" s="47">
        <v>45345</v>
      </c>
      <c r="I89" s="11" t="s">
        <v>170</v>
      </c>
    </row>
    <row r="90" spans="1:9" x14ac:dyDescent="0.3">
      <c r="E90" s="19">
        <f>SUBTOTAL(109,Table3_Balandis[Pajamos])</f>
        <v>1370567.7699999996</v>
      </c>
      <c r="F90" s="12">
        <f>SUBTOTAL(109,Table3_Balandis[Žiūrovų skaičius])</f>
        <v>220325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workbookViewId="0">
      <selection activeCell="C11" sqref="C11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17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59</v>
      </c>
      <c r="C6" s="1" t="s">
        <v>60</v>
      </c>
      <c r="D6" s="1" t="s">
        <v>37</v>
      </c>
      <c r="E6" s="21">
        <v>142769.29</v>
      </c>
      <c r="F6" s="9">
        <v>25572</v>
      </c>
      <c r="G6" s="9">
        <v>20</v>
      </c>
      <c r="H6" s="47">
        <v>45436</v>
      </c>
      <c r="I6" s="11" t="s">
        <v>45</v>
      </c>
    </row>
    <row r="7" spans="1:9" x14ac:dyDescent="0.3">
      <c r="A7" s="8">
        <f>IF(B7&lt;&gt;"",ROWS($B$6:B7),"")</f>
        <v>2</v>
      </c>
      <c r="B7" s="1" t="s">
        <v>122</v>
      </c>
      <c r="C7" s="1" t="s">
        <v>123</v>
      </c>
      <c r="D7" s="1" t="s">
        <v>37</v>
      </c>
      <c r="E7" s="21">
        <v>89682.22</v>
      </c>
      <c r="F7" s="9">
        <v>12615</v>
      </c>
      <c r="G7" s="9">
        <v>16</v>
      </c>
      <c r="H7" s="47">
        <v>45422</v>
      </c>
      <c r="I7" s="11" t="s">
        <v>34</v>
      </c>
    </row>
    <row r="8" spans="1:9" x14ac:dyDescent="0.3">
      <c r="A8" s="8">
        <f>IF(B8&lt;&gt;"",ROWS($B$6:B8),"")</f>
        <v>3</v>
      </c>
      <c r="B8" s="1" t="s">
        <v>145</v>
      </c>
      <c r="C8" s="1" t="s">
        <v>146</v>
      </c>
      <c r="D8" s="1" t="s">
        <v>37</v>
      </c>
      <c r="E8" s="21">
        <v>82510.87</v>
      </c>
      <c r="F8" s="9">
        <v>12124</v>
      </c>
      <c r="G8" s="9">
        <v>20</v>
      </c>
      <c r="H8" s="47">
        <v>45415</v>
      </c>
      <c r="I8" s="11" t="s">
        <v>48</v>
      </c>
    </row>
    <row r="9" spans="1:9" x14ac:dyDescent="0.3">
      <c r="A9" s="8">
        <f>IF(B9&lt;&gt;"",ROWS($B$6:B9),"")</f>
        <v>4</v>
      </c>
      <c r="B9" s="1" t="s">
        <v>134</v>
      </c>
      <c r="C9" s="1" t="s">
        <v>135</v>
      </c>
      <c r="D9" s="1" t="s">
        <v>37</v>
      </c>
      <c r="E9" s="21">
        <v>68812.800000000003</v>
      </c>
      <c r="F9" s="9">
        <v>10135</v>
      </c>
      <c r="G9" s="9">
        <v>15</v>
      </c>
      <c r="H9" s="47">
        <v>45422</v>
      </c>
      <c r="I9" s="11" t="s">
        <v>45</v>
      </c>
    </row>
    <row r="10" spans="1:9" x14ac:dyDescent="0.3">
      <c r="A10" s="8">
        <f>IF(B10&lt;&gt;"",ROWS($B$6:B10),"")</f>
        <v>5</v>
      </c>
      <c r="B10" s="1" t="s">
        <v>127</v>
      </c>
      <c r="C10" s="1" t="s">
        <v>128</v>
      </c>
      <c r="D10" s="1" t="s">
        <v>37</v>
      </c>
      <c r="E10" s="21">
        <v>61655.16</v>
      </c>
      <c r="F10" s="9">
        <v>9398</v>
      </c>
      <c r="G10" s="9">
        <v>19</v>
      </c>
      <c r="H10" s="47">
        <v>45408</v>
      </c>
      <c r="I10" s="11" t="s">
        <v>38</v>
      </c>
    </row>
    <row r="11" spans="1:9" x14ac:dyDescent="0.3">
      <c r="A11" s="8">
        <f>IF(B11&lt;&gt;"",ROWS($B$6:B11),"")</f>
        <v>6</v>
      </c>
      <c r="B11" s="1" t="s">
        <v>129</v>
      </c>
      <c r="C11" s="1" t="s">
        <v>130</v>
      </c>
      <c r="D11" s="1" t="s">
        <v>37</v>
      </c>
      <c r="E11" s="21">
        <v>58273.2</v>
      </c>
      <c r="F11" s="9">
        <v>11142</v>
      </c>
      <c r="G11" s="9">
        <v>25</v>
      </c>
      <c r="H11" s="47">
        <v>45429</v>
      </c>
      <c r="I11" s="11" t="s">
        <v>56</v>
      </c>
    </row>
    <row r="12" spans="1:9" x14ac:dyDescent="0.3">
      <c r="A12" s="8">
        <f>IF(B12&lt;&gt;"",ROWS($B$6:B12),"")</f>
        <v>7</v>
      </c>
      <c r="B12" s="1" t="s">
        <v>124</v>
      </c>
      <c r="C12" s="1" t="s">
        <v>125</v>
      </c>
      <c r="D12" s="1" t="s">
        <v>126</v>
      </c>
      <c r="E12" s="21">
        <v>49990.99</v>
      </c>
      <c r="F12" s="9">
        <v>6600</v>
      </c>
      <c r="G12" s="9">
        <v>20</v>
      </c>
      <c r="H12" s="47">
        <v>45436</v>
      </c>
      <c r="I12" s="11" t="s">
        <v>48</v>
      </c>
    </row>
    <row r="13" spans="1:9" x14ac:dyDescent="0.3">
      <c r="A13" s="8">
        <f>IF(B13&lt;&gt;"",ROWS($B$6:B13),"")</f>
        <v>8</v>
      </c>
      <c r="B13" s="1" t="s">
        <v>42</v>
      </c>
      <c r="C13" s="1" t="s">
        <v>42</v>
      </c>
      <c r="D13" s="1" t="s">
        <v>37</v>
      </c>
      <c r="E13" s="21">
        <v>49343.75</v>
      </c>
      <c r="F13" s="9">
        <v>8699</v>
      </c>
      <c r="G13" s="9">
        <v>16</v>
      </c>
      <c r="H13" s="47">
        <v>45359</v>
      </c>
      <c r="I13" s="11" t="s">
        <v>38</v>
      </c>
    </row>
    <row r="14" spans="1:9" x14ac:dyDescent="0.3">
      <c r="A14" s="8">
        <f>IF(B14&lt;&gt;"",ROWS($B$6:B14),"")</f>
        <v>9</v>
      </c>
      <c r="B14" s="1" t="s">
        <v>131</v>
      </c>
      <c r="C14" s="1" t="s">
        <v>132</v>
      </c>
      <c r="D14" s="1" t="s">
        <v>133</v>
      </c>
      <c r="E14" s="21">
        <v>41200.769999999997</v>
      </c>
      <c r="F14" s="9">
        <v>7886</v>
      </c>
      <c r="G14" s="9">
        <v>16</v>
      </c>
      <c r="H14" s="47">
        <v>45401</v>
      </c>
      <c r="I14" s="11" t="s">
        <v>119</v>
      </c>
    </row>
    <row r="15" spans="1:9" x14ac:dyDescent="0.3">
      <c r="A15" s="8">
        <f>IF(B15&lt;&gt;"",ROWS($B$6:B15),"")</f>
        <v>10</v>
      </c>
      <c r="B15" s="1" t="s">
        <v>136</v>
      </c>
      <c r="C15" s="1" t="s">
        <v>137</v>
      </c>
      <c r="D15" s="1" t="s">
        <v>138</v>
      </c>
      <c r="E15" s="21">
        <v>17274.09</v>
      </c>
      <c r="F15" s="9">
        <v>2481</v>
      </c>
      <c r="G15" s="9">
        <v>14</v>
      </c>
      <c r="H15" s="47">
        <v>45401</v>
      </c>
      <c r="I15" s="11" t="s">
        <v>75</v>
      </c>
    </row>
    <row r="16" spans="1:9" x14ac:dyDescent="0.3">
      <c r="A16" s="8">
        <f>IF(B16&lt;&gt;"",ROWS($B$6:B16),"")</f>
        <v>11</v>
      </c>
      <c r="B16" s="1" t="s">
        <v>276</v>
      </c>
      <c r="C16" s="1" t="s">
        <v>277</v>
      </c>
      <c r="D16" s="1" t="s">
        <v>278</v>
      </c>
      <c r="E16" s="21">
        <v>17058.919999999998</v>
      </c>
      <c r="F16" s="9">
        <v>3390</v>
      </c>
      <c r="G16" s="9">
        <v>19</v>
      </c>
      <c r="H16" s="47">
        <v>45408</v>
      </c>
      <c r="I16" s="11" t="s">
        <v>75</v>
      </c>
    </row>
    <row r="17" spans="1:9" x14ac:dyDescent="0.3">
      <c r="A17" s="8">
        <f>IF(B17&lt;&gt;"",ROWS($B$6:B17),"")</f>
        <v>12</v>
      </c>
      <c r="B17" s="1" t="s">
        <v>162</v>
      </c>
      <c r="C17" s="1" t="s">
        <v>162</v>
      </c>
      <c r="D17" s="1" t="s">
        <v>27</v>
      </c>
      <c r="E17" s="21">
        <v>14900.830000000002</v>
      </c>
      <c r="F17" s="9">
        <v>2429</v>
      </c>
      <c r="G17" s="9">
        <v>15</v>
      </c>
      <c r="H17" s="47">
        <v>45394</v>
      </c>
      <c r="I17" s="11" t="s">
        <v>52</v>
      </c>
    </row>
    <row r="18" spans="1:9" x14ac:dyDescent="0.3">
      <c r="A18" s="8">
        <f>IF(B18&lt;&gt;"",ROWS($B$6:B18),"")</f>
        <v>13</v>
      </c>
      <c r="B18" s="1" t="s">
        <v>282</v>
      </c>
      <c r="C18" s="1" t="s">
        <v>283</v>
      </c>
      <c r="D18" s="1" t="s">
        <v>284</v>
      </c>
      <c r="E18" s="21">
        <v>13891.53</v>
      </c>
      <c r="F18" s="9">
        <v>2073</v>
      </c>
      <c r="G18" s="9">
        <v>14</v>
      </c>
      <c r="H18" s="47">
        <v>45436</v>
      </c>
      <c r="I18" s="11" t="s">
        <v>75</v>
      </c>
    </row>
    <row r="19" spans="1:9" x14ac:dyDescent="0.3">
      <c r="A19" s="8">
        <f>IF(B19&lt;&gt;"",ROWS($B$6:B19),"")</f>
        <v>14</v>
      </c>
      <c r="B19" s="1" t="s">
        <v>421</v>
      </c>
      <c r="C19" s="1" t="s">
        <v>422</v>
      </c>
      <c r="D19" s="1" t="s">
        <v>164</v>
      </c>
      <c r="E19" s="21">
        <v>9080</v>
      </c>
      <c r="F19" s="9">
        <v>1604</v>
      </c>
      <c r="G19" s="9">
        <v>14</v>
      </c>
      <c r="H19" s="47">
        <v>45429</v>
      </c>
      <c r="I19" s="11" t="s">
        <v>150</v>
      </c>
    </row>
    <row r="20" spans="1:9" x14ac:dyDescent="0.3">
      <c r="A20" s="8">
        <f>IF(B20&lt;&gt;"",ROWS($B$6:B20),"")</f>
        <v>15</v>
      </c>
      <c r="B20" s="1" t="s">
        <v>90</v>
      </c>
      <c r="C20" s="1" t="s">
        <v>91</v>
      </c>
      <c r="D20" s="1" t="s">
        <v>37</v>
      </c>
      <c r="E20" s="21">
        <v>7203.35</v>
      </c>
      <c r="F20" s="9">
        <v>1076</v>
      </c>
      <c r="G20" s="9">
        <v>8</v>
      </c>
      <c r="H20" s="47">
        <v>45380</v>
      </c>
      <c r="I20" s="11" t="s">
        <v>48</v>
      </c>
    </row>
    <row r="21" spans="1:9" x14ac:dyDescent="0.3">
      <c r="A21" s="8">
        <f>IF(B21&lt;&gt;"",ROWS($B$6:B21),"")</f>
        <v>16</v>
      </c>
      <c r="B21" s="1" t="s">
        <v>471</v>
      </c>
      <c r="C21" s="1" t="s">
        <v>472</v>
      </c>
      <c r="D21" s="1" t="s">
        <v>360</v>
      </c>
      <c r="E21" s="21">
        <v>6916</v>
      </c>
      <c r="F21" s="9">
        <v>1097</v>
      </c>
      <c r="G21" s="9">
        <v>15</v>
      </c>
      <c r="H21" s="47">
        <v>45415</v>
      </c>
      <c r="I21" s="11" t="s">
        <v>150</v>
      </c>
    </row>
    <row r="22" spans="1:9" x14ac:dyDescent="0.3">
      <c r="A22" s="8">
        <f>IF(B22&lt;&gt;"",ROWS($B$6:B22),"")</f>
        <v>17</v>
      </c>
      <c r="B22" s="1" t="s">
        <v>371</v>
      </c>
      <c r="C22" s="1" t="s">
        <v>372</v>
      </c>
      <c r="D22" s="1" t="s">
        <v>167</v>
      </c>
      <c r="E22" s="21">
        <v>6349.5499999999993</v>
      </c>
      <c r="F22" s="9">
        <v>1031</v>
      </c>
      <c r="G22" s="9">
        <v>9</v>
      </c>
      <c r="H22" s="47">
        <v>45408</v>
      </c>
      <c r="I22" s="11" t="s">
        <v>326</v>
      </c>
    </row>
    <row r="23" spans="1:9" x14ac:dyDescent="0.3">
      <c r="A23" s="8">
        <f>IF(B23&lt;&gt;"",ROWS($B$6:B23),"")</f>
        <v>18</v>
      </c>
      <c r="B23" s="1" t="s">
        <v>163</v>
      </c>
      <c r="C23" s="1" t="s">
        <v>163</v>
      </c>
      <c r="D23" s="1" t="s">
        <v>164</v>
      </c>
      <c r="E23" s="21">
        <v>6133.55</v>
      </c>
      <c r="F23" s="9">
        <v>972</v>
      </c>
      <c r="G23" s="9">
        <v>14</v>
      </c>
      <c r="H23" s="47">
        <v>45394</v>
      </c>
      <c r="I23" s="11" t="s">
        <v>38</v>
      </c>
    </row>
    <row r="24" spans="1:9" x14ac:dyDescent="0.3">
      <c r="A24" s="8">
        <f>IF(B24&lt;&gt;"",ROWS($B$6:B24),"")</f>
        <v>19</v>
      </c>
      <c r="B24" s="1" t="s">
        <v>444</v>
      </c>
      <c r="C24" s="1" t="s">
        <v>445</v>
      </c>
      <c r="D24" s="1" t="s">
        <v>37</v>
      </c>
      <c r="E24" s="21">
        <v>6031.86</v>
      </c>
      <c r="F24" s="9">
        <v>1149</v>
      </c>
      <c r="G24" s="9">
        <v>15</v>
      </c>
      <c r="H24" s="47">
        <v>45429</v>
      </c>
      <c r="I24" s="11" t="s">
        <v>170</v>
      </c>
    </row>
    <row r="25" spans="1:9" x14ac:dyDescent="0.3">
      <c r="A25" s="8">
        <f>IF(B25&lt;&gt;"",ROWS($B$6:B25),"")</f>
        <v>20</v>
      </c>
      <c r="B25" s="1" t="s">
        <v>46</v>
      </c>
      <c r="C25" s="1" t="s">
        <v>47</v>
      </c>
      <c r="D25" s="1" t="s">
        <v>41</v>
      </c>
      <c r="E25" s="21">
        <v>5232.92</v>
      </c>
      <c r="F25" s="9">
        <v>760</v>
      </c>
      <c r="G25" s="9">
        <v>7</v>
      </c>
      <c r="H25" s="47">
        <v>45352</v>
      </c>
      <c r="I25" s="11" t="s">
        <v>48</v>
      </c>
    </row>
    <row r="26" spans="1:9" x14ac:dyDescent="0.3">
      <c r="A26" s="8">
        <f>IF(B26&lt;&gt;"",ROWS($B$6:B26),"")</f>
        <v>21</v>
      </c>
      <c r="B26" s="1" t="s">
        <v>423</v>
      </c>
      <c r="C26" s="1" t="s">
        <v>424</v>
      </c>
      <c r="D26" s="1" t="s">
        <v>37</v>
      </c>
      <c r="E26" s="21">
        <v>4292.12</v>
      </c>
      <c r="F26" s="9">
        <v>665</v>
      </c>
      <c r="G26" s="9">
        <v>11</v>
      </c>
      <c r="H26" s="47">
        <v>45408</v>
      </c>
      <c r="I26" s="11" t="s">
        <v>323</v>
      </c>
    </row>
    <row r="27" spans="1:9" x14ac:dyDescent="0.3">
      <c r="A27" s="8">
        <f>IF(B27&lt;&gt;"",ROWS($B$6:B27),"")</f>
        <v>22</v>
      </c>
      <c r="B27" s="1" t="s">
        <v>498</v>
      </c>
      <c r="C27" s="1" t="s">
        <v>498</v>
      </c>
      <c r="D27" s="1" t="s">
        <v>308</v>
      </c>
      <c r="E27" s="21">
        <v>4254.3100000000004</v>
      </c>
      <c r="F27" s="9">
        <v>927</v>
      </c>
      <c r="G27" s="9">
        <v>11</v>
      </c>
      <c r="H27" s="47">
        <v>45422</v>
      </c>
      <c r="I27" s="11" t="s">
        <v>405</v>
      </c>
    </row>
    <row r="28" spans="1:9" x14ac:dyDescent="0.3">
      <c r="A28" s="8">
        <f>IF(B28&lt;&gt;"",ROWS($B$6:B28),"")</f>
        <v>23</v>
      </c>
      <c r="B28" s="1" t="s">
        <v>203</v>
      </c>
      <c r="C28" s="1" t="s">
        <v>204</v>
      </c>
      <c r="D28" s="1" t="s">
        <v>55</v>
      </c>
      <c r="E28" s="21">
        <v>4122.49</v>
      </c>
      <c r="F28" s="9">
        <v>641</v>
      </c>
      <c r="G28" s="9">
        <v>8</v>
      </c>
      <c r="H28" s="47">
        <v>45394</v>
      </c>
      <c r="I28" s="11" t="s">
        <v>205</v>
      </c>
    </row>
    <row r="29" spans="1:9" x14ac:dyDescent="0.3">
      <c r="A29" s="8">
        <f>IF(B29&lt;&gt;"",ROWS($B$6:B29),"")</f>
        <v>24</v>
      </c>
      <c r="B29" s="1" t="s">
        <v>411</v>
      </c>
      <c r="C29" s="1" t="s">
        <v>412</v>
      </c>
      <c r="D29" s="1" t="s">
        <v>413</v>
      </c>
      <c r="E29" s="21">
        <v>3972</v>
      </c>
      <c r="F29" s="9">
        <v>479</v>
      </c>
      <c r="G29" s="9">
        <v>1</v>
      </c>
      <c r="H29" s="47" t="s">
        <v>593</v>
      </c>
      <c r="I29" s="11" t="s">
        <v>119</v>
      </c>
    </row>
    <row r="30" spans="1:9" x14ac:dyDescent="0.3">
      <c r="A30" s="8">
        <f>IF(B30&lt;&gt;"",ROWS($B$6:B30),"")</f>
        <v>25</v>
      </c>
      <c r="B30" s="1" t="s">
        <v>576</v>
      </c>
      <c r="C30" s="1" t="s">
        <v>577</v>
      </c>
      <c r="D30" s="1" t="s">
        <v>74</v>
      </c>
      <c r="E30" s="21">
        <v>3662.4700000000003</v>
      </c>
      <c r="F30" s="9">
        <v>540</v>
      </c>
      <c r="G30" s="9">
        <v>10</v>
      </c>
      <c r="H30" s="47">
        <v>45415</v>
      </c>
      <c r="I30" s="11" t="s">
        <v>405</v>
      </c>
    </row>
    <row r="31" spans="1:9" x14ac:dyDescent="0.3">
      <c r="A31" s="8">
        <f>IF(B31&lt;&gt;"",ROWS($B$6:B31),"")</f>
        <v>26</v>
      </c>
      <c r="B31" s="1" t="s">
        <v>192</v>
      </c>
      <c r="C31" s="1" t="s">
        <v>193</v>
      </c>
      <c r="D31" s="1" t="s">
        <v>194</v>
      </c>
      <c r="E31" s="21">
        <v>3288.3</v>
      </c>
      <c r="F31" s="9">
        <v>563</v>
      </c>
      <c r="G31" s="9">
        <v>9</v>
      </c>
      <c r="H31" s="47">
        <v>45379</v>
      </c>
      <c r="I31" s="11" t="s">
        <v>170</v>
      </c>
    </row>
    <row r="32" spans="1:9" x14ac:dyDescent="0.3">
      <c r="A32" s="8">
        <f>IF(B32&lt;&gt;"",ROWS($B$6:B32),"")</f>
        <v>27</v>
      </c>
      <c r="B32" s="1" t="s">
        <v>29</v>
      </c>
      <c r="C32" s="1" t="s">
        <v>29</v>
      </c>
      <c r="D32" s="1" t="s">
        <v>27</v>
      </c>
      <c r="E32" s="21">
        <v>3224.21</v>
      </c>
      <c r="F32" s="9">
        <v>707</v>
      </c>
      <c r="G32" s="9">
        <v>3</v>
      </c>
      <c r="H32" s="47">
        <v>45310</v>
      </c>
      <c r="I32" s="11" t="s">
        <v>30</v>
      </c>
    </row>
    <row r="33" spans="1:9" x14ac:dyDescent="0.3">
      <c r="A33" s="8">
        <f>IF(B33&lt;&gt;"",ROWS($B$6:B33),"")</f>
        <v>28</v>
      </c>
      <c r="B33" s="1" t="s">
        <v>611</v>
      </c>
      <c r="C33" s="1" t="s">
        <v>612</v>
      </c>
      <c r="D33" s="1" t="s">
        <v>167</v>
      </c>
      <c r="E33" s="21">
        <v>3144</v>
      </c>
      <c r="F33" s="9">
        <v>641</v>
      </c>
      <c r="G33" s="9">
        <v>2</v>
      </c>
      <c r="H33" s="47">
        <v>45176</v>
      </c>
      <c r="I33" s="11" t="s">
        <v>246</v>
      </c>
    </row>
    <row r="34" spans="1:9" x14ac:dyDescent="0.3">
      <c r="A34" s="8">
        <f>IF(B34&lt;&gt;"",ROWS($B$6:B34),"")</f>
        <v>29</v>
      </c>
      <c r="B34" s="1" t="s">
        <v>179</v>
      </c>
      <c r="C34" s="1" t="s">
        <v>180</v>
      </c>
      <c r="D34" s="1" t="s">
        <v>181</v>
      </c>
      <c r="E34" s="21">
        <v>2911.6</v>
      </c>
      <c r="F34" s="9">
        <v>480</v>
      </c>
      <c r="G34" s="9">
        <v>7</v>
      </c>
      <c r="H34" s="47">
        <v>45379</v>
      </c>
      <c r="I34" s="11" t="s">
        <v>170</v>
      </c>
    </row>
    <row r="35" spans="1:9" x14ac:dyDescent="0.3">
      <c r="A35" s="8">
        <f>IF(B35&lt;&gt;"",ROWS($B$6:B35),"")</f>
        <v>30</v>
      </c>
      <c r="B35" s="1" t="s">
        <v>552</v>
      </c>
      <c r="C35" s="1" t="s">
        <v>553</v>
      </c>
      <c r="D35" s="1" t="s">
        <v>413</v>
      </c>
      <c r="E35" s="21">
        <v>2772.2</v>
      </c>
      <c r="F35" s="9">
        <v>523</v>
      </c>
      <c r="G35" s="9">
        <v>6</v>
      </c>
      <c r="H35" s="47">
        <v>45415</v>
      </c>
      <c r="I35" s="11" t="s">
        <v>326</v>
      </c>
    </row>
    <row r="36" spans="1:9" x14ac:dyDescent="0.3">
      <c r="A36" s="8">
        <f>IF(B36&lt;&gt;"",ROWS($B$6:B36),"")</f>
        <v>31</v>
      </c>
      <c r="B36" s="1" t="s">
        <v>626</v>
      </c>
      <c r="C36" s="1" t="s">
        <v>627</v>
      </c>
      <c r="D36" s="1" t="s">
        <v>628</v>
      </c>
      <c r="E36" s="21">
        <v>2730.7</v>
      </c>
      <c r="F36" s="9">
        <v>610</v>
      </c>
      <c r="G36" s="9">
        <v>6</v>
      </c>
      <c r="H36" s="47">
        <v>45429</v>
      </c>
      <c r="I36" s="11" t="s">
        <v>246</v>
      </c>
    </row>
    <row r="37" spans="1:9" x14ac:dyDescent="0.3">
      <c r="A37" s="8">
        <f>IF(B37&lt;&gt;"",ROWS($B$6:B37),"")</f>
        <v>32</v>
      </c>
      <c r="B37" s="1" t="s">
        <v>343</v>
      </c>
      <c r="C37" s="1" t="s">
        <v>344</v>
      </c>
      <c r="D37" s="1" t="s">
        <v>281</v>
      </c>
      <c r="E37" s="21">
        <v>2384.8000000000002</v>
      </c>
      <c r="F37" s="9">
        <v>391</v>
      </c>
      <c r="G37" s="9">
        <v>4</v>
      </c>
      <c r="H37" s="47">
        <v>45401</v>
      </c>
      <c r="I37" s="11" t="s">
        <v>246</v>
      </c>
    </row>
    <row r="38" spans="1:9" x14ac:dyDescent="0.3">
      <c r="A38" s="8">
        <f>IF(B38&lt;&gt;"",ROWS($B$6:B38),"")</f>
        <v>33</v>
      </c>
      <c r="B38" s="1" t="s">
        <v>561</v>
      </c>
      <c r="C38" s="1" t="s">
        <v>562</v>
      </c>
      <c r="D38" s="1" t="s">
        <v>563</v>
      </c>
      <c r="E38" s="21">
        <v>1853</v>
      </c>
      <c r="F38" s="9">
        <v>375</v>
      </c>
      <c r="G38" s="9">
        <v>1</v>
      </c>
      <c r="H38" s="47">
        <v>45415</v>
      </c>
      <c r="I38" s="11" t="s">
        <v>246</v>
      </c>
    </row>
    <row r="39" spans="1:9" x14ac:dyDescent="0.3">
      <c r="A39" s="8">
        <f>IF(B39&lt;&gt;"",ROWS($B$6:B39),"")</f>
        <v>34</v>
      </c>
      <c r="B39" s="1" t="s">
        <v>265</v>
      </c>
      <c r="C39" s="1" t="s">
        <v>266</v>
      </c>
      <c r="D39" s="1" t="s">
        <v>267</v>
      </c>
      <c r="E39" s="21">
        <v>1804.49</v>
      </c>
      <c r="F39" s="9">
        <v>258</v>
      </c>
      <c r="G39" s="9">
        <v>11</v>
      </c>
      <c r="H39" s="47">
        <v>45401</v>
      </c>
      <c r="I39" s="11" t="s">
        <v>38</v>
      </c>
    </row>
    <row r="40" spans="1:9" x14ac:dyDescent="0.3">
      <c r="A40" s="8">
        <f>IF(B40&lt;&gt;"",ROWS($B$6:B40),"")</f>
        <v>35</v>
      </c>
      <c r="B40" s="1" t="s">
        <v>473</v>
      </c>
      <c r="C40" s="1" t="s">
        <v>474</v>
      </c>
      <c r="D40" s="1" t="s">
        <v>475</v>
      </c>
      <c r="E40" s="21">
        <v>1782</v>
      </c>
      <c r="F40" s="9">
        <v>426</v>
      </c>
      <c r="G40" s="9">
        <v>3</v>
      </c>
      <c r="H40" s="47">
        <v>45380</v>
      </c>
      <c r="I40" s="11" t="s">
        <v>119</v>
      </c>
    </row>
    <row r="41" spans="1:9" x14ac:dyDescent="0.3">
      <c r="A41" s="8">
        <f>IF(B41&lt;&gt;"",ROWS($B$6:B41),"")</f>
        <v>36</v>
      </c>
      <c r="B41" s="1" t="s">
        <v>690</v>
      </c>
      <c r="C41" s="1" t="s">
        <v>691</v>
      </c>
      <c r="D41" s="1" t="s">
        <v>37</v>
      </c>
      <c r="E41" s="21">
        <v>1744</v>
      </c>
      <c r="F41" s="9">
        <v>331</v>
      </c>
      <c r="G41" s="9">
        <v>12</v>
      </c>
      <c r="H41" s="47">
        <v>45422</v>
      </c>
      <c r="I41" s="11" t="s">
        <v>264</v>
      </c>
    </row>
    <row r="42" spans="1:9" x14ac:dyDescent="0.3">
      <c r="A42" s="8">
        <f>IF(B42&lt;&gt;"",ROWS($B$6:B42),"")</f>
        <v>37</v>
      </c>
      <c r="B42" s="1" t="s">
        <v>572</v>
      </c>
      <c r="C42" s="1" t="s">
        <v>573</v>
      </c>
      <c r="D42" s="1" t="s">
        <v>308</v>
      </c>
      <c r="E42" s="21">
        <v>1589.5</v>
      </c>
      <c r="F42" s="9">
        <v>345</v>
      </c>
      <c r="G42" s="9">
        <v>6</v>
      </c>
      <c r="H42" s="47">
        <v>45422</v>
      </c>
      <c r="I42" s="11" t="s">
        <v>246</v>
      </c>
    </row>
    <row r="43" spans="1:9" x14ac:dyDescent="0.3">
      <c r="A43" s="8">
        <f>IF(B43&lt;&gt;"",ROWS($B$6:B43),"")</f>
        <v>38</v>
      </c>
      <c r="B43" s="1" t="s">
        <v>386</v>
      </c>
      <c r="C43" s="1" t="s">
        <v>386</v>
      </c>
      <c r="D43" s="1" t="s">
        <v>167</v>
      </c>
      <c r="E43" s="21">
        <v>1518.0999999999995</v>
      </c>
      <c r="F43" s="9">
        <v>292</v>
      </c>
      <c r="G43" s="9">
        <v>10</v>
      </c>
      <c r="H43" s="47">
        <v>45387</v>
      </c>
      <c r="I43" s="11" t="s">
        <v>326</v>
      </c>
    </row>
    <row r="44" spans="1:9" x14ac:dyDescent="0.3">
      <c r="A44" s="8">
        <f>IF(B44&lt;&gt;"",ROWS($B$6:B44),"")</f>
        <v>39</v>
      </c>
      <c r="B44" s="1" t="s">
        <v>609</v>
      </c>
      <c r="C44" s="1" t="s">
        <v>609</v>
      </c>
      <c r="D44" s="1" t="s">
        <v>27</v>
      </c>
      <c r="E44" s="21">
        <v>1513.5</v>
      </c>
      <c r="F44" s="9">
        <v>325</v>
      </c>
      <c r="G44" s="9">
        <v>1</v>
      </c>
      <c r="H44" s="47">
        <v>45387</v>
      </c>
      <c r="I44" s="11" t="s">
        <v>610</v>
      </c>
    </row>
    <row r="45" spans="1:9" x14ac:dyDescent="0.3">
      <c r="A45" s="8">
        <f>IF(B45&lt;&gt;"",ROWS($B$6:B45),"")</f>
        <v>40</v>
      </c>
      <c r="B45" s="1" t="s">
        <v>306</v>
      </c>
      <c r="C45" s="1" t="s">
        <v>307</v>
      </c>
      <c r="D45" s="1" t="s">
        <v>308</v>
      </c>
      <c r="E45" s="21">
        <v>1452</v>
      </c>
      <c r="F45" s="9">
        <v>390</v>
      </c>
      <c r="G45" s="9">
        <v>7</v>
      </c>
      <c r="H45" s="47">
        <v>45394</v>
      </c>
      <c r="I45" s="11" t="s">
        <v>150</v>
      </c>
    </row>
    <row r="46" spans="1:9" x14ac:dyDescent="0.3">
      <c r="A46" s="8">
        <f>IF(B46&lt;&gt;"",ROWS($B$6:B46),"")</f>
        <v>41</v>
      </c>
      <c r="B46" s="1" t="s">
        <v>243</v>
      </c>
      <c r="C46" s="1" t="s">
        <v>244</v>
      </c>
      <c r="D46" s="1" t="s">
        <v>245</v>
      </c>
      <c r="E46" s="21">
        <v>1201</v>
      </c>
      <c r="F46" s="9">
        <v>213</v>
      </c>
      <c r="G46" s="9">
        <v>2</v>
      </c>
      <c r="H46" s="47">
        <v>45282</v>
      </c>
      <c r="I46" s="11" t="s">
        <v>246</v>
      </c>
    </row>
    <row r="47" spans="1:9" x14ac:dyDescent="0.3">
      <c r="A47" s="8">
        <f>IF(B47&lt;&gt;"",ROWS($B$6:B47),"")</f>
        <v>42</v>
      </c>
      <c r="B47" s="1" t="s">
        <v>647</v>
      </c>
      <c r="C47" s="1" t="s">
        <v>648</v>
      </c>
      <c r="D47" s="1" t="s">
        <v>649</v>
      </c>
      <c r="E47" s="21">
        <v>1175.75</v>
      </c>
      <c r="F47" s="9">
        <v>296</v>
      </c>
      <c r="G47" s="9">
        <v>1</v>
      </c>
      <c r="H47" s="47">
        <v>44707</v>
      </c>
      <c r="I47" s="11" t="s">
        <v>533</v>
      </c>
    </row>
    <row r="48" spans="1:9" x14ac:dyDescent="0.3">
      <c r="A48" s="8">
        <f>IF(B48&lt;&gt;"",ROWS($B$6:B48),"")</f>
        <v>43</v>
      </c>
      <c r="B48" s="1" t="s">
        <v>151</v>
      </c>
      <c r="C48" s="1" t="s">
        <v>152</v>
      </c>
      <c r="D48" s="1" t="s">
        <v>37</v>
      </c>
      <c r="E48" s="21">
        <v>1085.8900000000001</v>
      </c>
      <c r="F48" s="9">
        <v>187</v>
      </c>
      <c r="G48" s="9">
        <v>5</v>
      </c>
      <c r="H48" s="47">
        <v>45373</v>
      </c>
      <c r="I48" s="11" t="s">
        <v>45</v>
      </c>
    </row>
    <row r="49" spans="1:9" x14ac:dyDescent="0.3">
      <c r="A49" s="8">
        <f>IF(B49&lt;&gt;"",ROWS($B$6:B49),"")</f>
        <v>44</v>
      </c>
      <c r="B49" s="1" t="s">
        <v>501</v>
      </c>
      <c r="C49" s="1" t="s">
        <v>502</v>
      </c>
      <c r="D49" s="1" t="s">
        <v>503</v>
      </c>
      <c r="E49" s="21">
        <v>1057.67</v>
      </c>
      <c r="F49" s="9">
        <v>159</v>
      </c>
      <c r="G49" s="9">
        <v>3</v>
      </c>
      <c r="H49" s="47" t="s">
        <v>593</v>
      </c>
      <c r="I49" s="11" t="s">
        <v>504</v>
      </c>
    </row>
    <row r="50" spans="1:9" x14ac:dyDescent="0.3">
      <c r="A50" s="8">
        <f>IF(B50&lt;&gt;"",ROWS($B$6:B50),"")</f>
        <v>45</v>
      </c>
      <c r="B50" s="1" t="s">
        <v>755</v>
      </c>
      <c r="C50" s="1" t="s">
        <v>756</v>
      </c>
      <c r="D50" s="1" t="s">
        <v>757</v>
      </c>
      <c r="E50" s="21">
        <v>954.64</v>
      </c>
      <c r="F50" s="9">
        <v>203</v>
      </c>
      <c r="G50" s="9">
        <v>3</v>
      </c>
      <c r="H50" s="47">
        <v>45408</v>
      </c>
      <c r="I50" s="11" t="s">
        <v>34</v>
      </c>
    </row>
    <row r="51" spans="1:9" x14ac:dyDescent="0.3">
      <c r="A51" s="8">
        <f>IF(B51&lt;&gt;"",ROWS($B$6:B51),"")</f>
        <v>46</v>
      </c>
      <c r="B51" s="1" t="s">
        <v>529</v>
      </c>
      <c r="C51" s="1" t="s">
        <v>530</v>
      </c>
      <c r="D51" s="1" t="s">
        <v>167</v>
      </c>
      <c r="E51" s="21">
        <v>872</v>
      </c>
      <c r="F51" s="9">
        <v>132</v>
      </c>
      <c r="G51" s="9">
        <v>13</v>
      </c>
      <c r="H51" s="47">
        <v>45443</v>
      </c>
      <c r="I51" s="11" t="s">
        <v>150</v>
      </c>
    </row>
    <row r="52" spans="1:9" x14ac:dyDescent="0.3">
      <c r="A52" s="8">
        <f>IF(B52&lt;&gt;"",ROWS($B$6:B52),"")</f>
        <v>47</v>
      </c>
      <c r="B52" s="1" t="s">
        <v>319</v>
      </c>
      <c r="C52" s="1" t="s">
        <v>319</v>
      </c>
      <c r="D52" s="1" t="s">
        <v>27</v>
      </c>
      <c r="E52" s="21">
        <v>799</v>
      </c>
      <c r="F52" s="9">
        <v>162</v>
      </c>
      <c r="G52" s="9">
        <v>3</v>
      </c>
      <c r="H52" s="47">
        <v>45345</v>
      </c>
      <c r="I52" s="11" t="s">
        <v>75</v>
      </c>
    </row>
    <row r="53" spans="1:9" x14ac:dyDescent="0.3">
      <c r="A53" s="8">
        <f>IF(B53&lt;&gt;"",ROWS($B$6:B53),"")</f>
        <v>48</v>
      </c>
      <c r="B53" s="1" t="s">
        <v>515</v>
      </c>
      <c r="C53" s="1" t="s">
        <v>515</v>
      </c>
      <c r="D53" s="1" t="s">
        <v>74</v>
      </c>
      <c r="E53" s="21">
        <v>764.4</v>
      </c>
      <c r="F53" s="9">
        <v>118</v>
      </c>
      <c r="G53" s="9">
        <v>2</v>
      </c>
      <c r="H53" s="47">
        <v>45387</v>
      </c>
      <c r="I53" s="11" t="s">
        <v>150</v>
      </c>
    </row>
    <row r="54" spans="1:9" x14ac:dyDescent="0.3">
      <c r="A54" s="8">
        <f>IF(B54&lt;&gt;"",ROWS($B$6:B54),"")</f>
        <v>49</v>
      </c>
      <c r="B54" s="1" t="s">
        <v>322</v>
      </c>
      <c r="C54" s="1" t="s">
        <v>322</v>
      </c>
      <c r="D54" s="1" t="s">
        <v>37</v>
      </c>
      <c r="E54" s="21">
        <v>742.32</v>
      </c>
      <c r="F54" s="9">
        <v>102</v>
      </c>
      <c r="G54" s="9">
        <v>4</v>
      </c>
      <c r="H54" s="47" t="s">
        <v>593</v>
      </c>
      <c r="I54" s="11" t="s">
        <v>323</v>
      </c>
    </row>
    <row r="55" spans="1:9" x14ac:dyDescent="0.3">
      <c r="A55" s="8">
        <f>IF(B55&lt;&gt;"",ROWS($B$6:B55),"")</f>
        <v>50</v>
      </c>
      <c r="B55" s="1" t="s">
        <v>174</v>
      </c>
      <c r="C55" s="1" t="s">
        <v>175</v>
      </c>
      <c r="D55" s="1" t="s">
        <v>37</v>
      </c>
      <c r="E55" s="21">
        <v>738.32</v>
      </c>
      <c r="F55" s="9">
        <v>101</v>
      </c>
      <c r="G55" s="9">
        <v>2</v>
      </c>
      <c r="H55" s="47">
        <v>45373</v>
      </c>
      <c r="I55" s="11" t="s">
        <v>99</v>
      </c>
    </row>
    <row r="56" spans="1:9" x14ac:dyDescent="0.3">
      <c r="A56" s="8">
        <f>IF(B56&lt;&gt;"",ROWS($B$6:B56),"")</f>
        <v>51</v>
      </c>
      <c r="B56" s="1" t="s">
        <v>257</v>
      </c>
      <c r="C56" s="1" t="s">
        <v>258</v>
      </c>
      <c r="D56" s="1" t="s">
        <v>74</v>
      </c>
      <c r="E56" s="21">
        <v>664</v>
      </c>
      <c r="F56" s="9">
        <v>130</v>
      </c>
      <c r="G56" s="9">
        <v>1</v>
      </c>
      <c r="H56" s="47">
        <v>45303</v>
      </c>
      <c r="I56" s="11" t="s">
        <v>99</v>
      </c>
    </row>
    <row r="57" spans="1:9" x14ac:dyDescent="0.3">
      <c r="A57" s="8">
        <f>IF(B57&lt;&gt;"",ROWS($B$6:B57),"")</f>
        <v>52</v>
      </c>
      <c r="B57" s="1" t="s">
        <v>568</v>
      </c>
      <c r="C57" s="1" t="s">
        <v>568</v>
      </c>
      <c r="D57" s="1" t="s">
        <v>27</v>
      </c>
      <c r="E57" s="21">
        <v>641.54</v>
      </c>
      <c r="F57" s="9">
        <v>204</v>
      </c>
      <c r="G57" s="9">
        <v>8</v>
      </c>
      <c r="H57" s="47">
        <v>44659</v>
      </c>
      <c r="I57" s="11" t="s">
        <v>75</v>
      </c>
    </row>
    <row r="58" spans="1:9" x14ac:dyDescent="0.3">
      <c r="A58" s="8">
        <f>IF(B58&lt;&gt;"",ROWS($B$6:B58),"")</f>
        <v>53</v>
      </c>
      <c r="B58" s="1" t="s">
        <v>247</v>
      </c>
      <c r="C58" s="1" t="s">
        <v>248</v>
      </c>
      <c r="D58" s="1" t="s">
        <v>167</v>
      </c>
      <c r="E58" s="21">
        <v>560.70000000000005</v>
      </c>
      <c r="F58" s="9">
        <v>101</v>
      </c>
      <c r="G58" s="9">
        <v>5</v>
      </c>
      <c r="H58" s="47">
        <v>45379</v>
      </c>
      <c r="I58" s="11" t="s">
        <v>170</v>
      </c>
    </row>
    <row r="59" spans="1:9" x14ac:dyDescent="0.3">
      <c r="A59" s="8">
        <f>IF(B59&lt;&gt;"",ROWS($B$6:B59),"")</f>
        <v>54</v>
      </c>
      <c r="B59" s="1" t="s">
        <v>594</v>
      </c>
      <c r="C59" s="1" t="s">
        <v>595</v>
      </c>
      <c r="D59" s="1" t="s">
        <v>37</v>
      </c>
      <c r="E59" s="21">
        <v>538.51</v>
      </c>
      <c r="F59" s="9">
        <v>111</v>
      </c>
      <c r="G59" s="9">
        <v>2</v>
      </c>
      <c r="H59" s="47">
        <v>45401</v>
      </c>
      <c r="I59" s="11" t="s">
        <v>38</v>
      </c>
    </row>
    <row r="60" spans="1:9" x14ac:dyDescent="0.3">
      <c r="A60" s="8">
        <f>IF(B60&lt;&gt;"",ROWS($B$6:B60),"")</f>
        <v>55</v>
      </c>
      <c r="B60" s="1" t="s">
        <v>304</v>
      </c>
      <c r="C60" s="1" t="s">
        <v>305</v>
      </c>
      <c r="D60" s="1" t="s">
        <v>37</v>
      </c>
      <c r="E60" s="21">
        <v>475.98</v>
      </c>
      <c r="F60" s="9">
        <v>125</v>
      </c>
      <c r="G60" s="9">
        <v>2</v>
      </c>
      <c r="H60" s="47">
        <v>45359</v>
      </c>
      <c r="I60" s="11" t="s">
        <v>99</v>
      </c>
    </row>
    <row r="61" spans="1:9" x14ac:dyDescent="0.3">
      <c r="A61" s="8">
        <f>IF(B61&lt;&gt;"",ROWS($B$6:B61),"")</f>
        <v>56</v>
      </c>
      <c r="B61" s="1" t="s">
        <v>655</v>
      </c>
      <c r="C61" s="1" t="s">
        <v>656</v>
      </c>
      <c r="D61" s="1" t="s">
        <v>167</v>
      </c>
      <c r="E61" s="21">
        <v>330</v>
      </c>
      <c r="F61" s="9">
        <v>132</v>
      </c>
      <c r="G61" s="9">
        <v>1</v>
      </c>
      <c r="H61" s="47">
        <v>45233</v>
      </c>
      <c r="I61" s="11" t="s">
        <v>464</v>
      </c>
    </row>
    <row r="62" spans="1:9" x14ac:dyDescent="0.3">
      <c r="A62" s="8">
        <f>IF(B62&lt;&gt;"",ROWS($B$6:B62),"")</f>
        <v>57</v>
      </c>
      <c r="B62" s="1" t="s">
        <v>769</v>
      </c>
      <c r="C62" s="1" t="s">
        <v>770</v>
      </c>
      <c r="D62" s="1" t="s">
        <v>771</v>
      </c>
      <c r="E62" s="21">
        <v>306.60000000000002</v>
      </c>
      <c r="F62" s="9">
        <v>50</v>
      </c>
      <c r="G62" s="9">
        <v>1</v>
      </c>
      <c r="H62" s="47">
        <v>45387</v>
      </c>
      <c r="I62" s="11" t="s">
        <v>950</v>
      </c>
    </row>
    <row r="63" spans="1:9" x14ac:dyDescent="0.3">
      <c r="A63" s="8">
        <f>IF(B63&lt;&gt;"",ROWS($B$6:B63),"")</f>
        <v>58</v>
      </c>
      <c r="B63" s="1" t="s">
        <v>333</v>
      </c>
      <c r="C63" s="1" t="s">
        <v>334</v>
      </c>
      <c r="D63" s="1" t="s">
        <v>301</v>
      </c>
      <c r="E63" s="21">
        <v>299</v>
      </c>
      <c r="F63" s="9">
        <v>66</v>
      </c>
      <c r="G63" s="9">
        <v>4</v>
      </c>
      <c r="H63" s="47">
        <v>45379</v>
      </c>
      <c r="I63" s="11" t="s">
        <v>170</v>
      </c>
    </row>
    <row r="64" spans="1:9" x14ac:dyDescent="0.3">
      <c r="A64" s="8">
        <f>IF(B64&lt;&gt;"",ROWS($B$6:B64),"")</f>
        <v>59</v>
      </c>
      <c r="B64" s="1" t="s">
        <v>434</v>
      </c>
      <c r="C64" s="1" t="s">
        <v>434</v>
      </c>
      <c r="D64" s="1" t="s">
        <v>27</v>
      </c>
      <c r="E64" s="21">
        <v>263.39999999999998</v>
      </c>
      <c r="F64" s="9">
        <v>82</v>
      </c>
      <c r="G64" s="9">
        <v>1</v>
      </c>
      <c r="H64" s="47">
        <v>45261</v>
      </c>
      <c r="I64" s="11" t="s">
        <v>435</v>
      </c>
    </row>
    <row r="65" spans="1:9" x14ac:dyDescent="0.3">
      <c r="A65" s="8">
        <f>IF(B65&lt;&gt;"",ROWS($B$6:B65),"")</f>
        <v>60</v>
      </c>
      <c r="B65" s="1" t="s">
        <v>574</v>
      </c>
      <c r="C65" s="1" t="s">
        <v>575</v>
      </c>
      <c r="D65" s="1" t="s">
        <v>399</v>
      </c>
      <c r="E65" s="21">
        <v>235</v>
      </c>
      <c r="F65" s="9">
        <v>47</v>
      </c>
      <c r="G65" s="9">
        <v>1</v>
      </c>
      <c r="H65" s="47">
        <v>45317</v>
      </c>
      <c r="I65" s="11" t="s">
        <v>464</v>
      </c>
    </row>
    <row r="66" spans="1:9" x14ac:dyDescent="0.3">
      <c r="A66" s="8">
        <f>IF(B66&lt;&gt;"",ROWS($B$6:B66),"")</f>
        <v>61</v>
      </c>
      <c r="B66" s="1" t="s">
        <v>642</v>
      </c>
      <c r="C66" s="1" t="s">
        <v>643</v>
      </c>
      <c r="D66" s="1" t="s">
        <v>644</v>
      </c>
      <c r="E66" s="21">
        <v>225</v>
      </c>
      <c r="F66" s="9">
        <v>45</v>
      </c>
      <c r="G66" s="9">
        <v>1</v>
      </c>
      <c r="H66" s="47">
        <v>45275</v>
      </c>
      <c r="I66" s="11" t="s">
        <v>590</v>
      </c>
    </row>
    <row r="67" spans="1:9" x14ac:dyDescent="0.3">
      <c r="A67" s="8">
        <f>IF(B67&lt;&gt;"",ROWS($B$6:B67),"")</f>
        <v>62</v>
      </c>
      <c r="B67" s="1" t="s">
        <v>377</v>
      </c>
      <c r="C67" s="1" t="s">
        <v>378</v>
      </c>
      <c r="D67" s="1" t="s">
        <v>37</v>
      </c>
      <c r="E67" s="21">
        <v>212.2</v>
      </c>
      <c r="F67" s="9">
        <v>44</v>
      </c>
      <c r="G67" s="9">
        <v>2</v>
      </c>
      <c r="H67" s="47">
        <v>45359</v>
      </c>
      <c r="I67" s="11" t="s">
        <v>119</v>
      </c>
    </row>
    <row r="68" spans="1:9" x14ac:dyDescent="0.3">
      <c r="A68" s="8">
        <f>IF(B68&lt;&gt;"",ROWS($B$6:B68),"")</f>
        <v>63</v>
      </c>
      <c r="B68" s="1" t="s">
        <v>834</v>
      </c>
      <c r="C68" s="1" t="s">
        <v>835</v>
      </c>
      <c r="D68" s="1" t="s">
        <v>394</v>
      </c>
      <c r="E68" s="21">
        <v>200</v>
      </c>
      <c r="F68" s="9">
        <v>40</v>
      </c>
      <c r="G68" s="9">
        <v>1</v>
      </c>
      <c r="H68" s="47">
        <v>45191</v>
      </c>
      <c r="I68" s="11" t="s">
        <v>464</v>
      </c>
    </row>
    <row r="69" spans="1:9" x14ac:dyDescent="0.3">
      <c r="A69" s="8">
        <f>IF(B69&lt;&gt;"",ROWS($B$6:B69),"")</f>
        <v>64</v>
      </c>
      <c r="B69" s="1" t="s">
        <v>841</v>
      </c>
      <c r="C69" s="1" t="s">
        <v>842</v>
      </c>
      <c r="D69" s="1" t="s">
        <v>413</v>
      </c>
      <c r="E69" s="21">
        <v>196.9</v>
      </c>
      <c r="F69" s="9">
        <v>89</v>
      </c>
      <c r="G69" s="9">
        <v>4</v>
      </c>
      <c r="H69" s="47">
        <v>44645</v>
      </c>
      <c r="I69" s="11" t="s">
        <v>75</v>
      </c>
    </row>
    <row r="70" spans="1:9" x14ac:dyDescent="0.3">
      <c r="A70" s="8">
        <f>IF(B70&lt;&gt;"",ROWS($B$6:B70),"")</f>
        <v>65</v>
      </c>
      <c r="B70" s="1" t="s">
        <v>183</v>
      </c>
      <c r="C70" s="1" t="s">
        <v>184</v>
      </c>
      <c r="D70" s="1" t="s">
        <v>185</v>
      </c>
      <c r="E70" s="21">
        <v>185.56</v>
      </c>
      <c r="F70" s="9">
        <v>33</v>
      </c>
      <c r="G70" s="9">
        <v>1</v>
      </c>
      <c r="H70" s="47">
        <v>45373</v>
      </c>
      <c r="I70" s="11" t="s">
        <v>99</v>
      </c>
    </row>
    <row r="71" spans="1:9" x14ac:dyDescent="0.3">
      <c r="A71" s="8">
        <f>IF(B71&lt;&gt;"",ROWS($B$6:B71),"")</f>
        <v>66</v>
      </c>
      <c r="B71" s="1" t="s">
        <v>387</v>
      </c>
      <c r="C71" s="1" t="s">
        <v>388</v>
      </c>
      <c r="D71" s="1" t="s">
        <v>167</v>
      </c>
      <c r="E71" s="21">
        <v>177.1</v>
      </c>
      <c r="F71" s="9">
        <v>35</v>
      </c>
      <c r="G71" s="9">
        <v>2</v>
      </c>
      <c r="H71" s="47">
        <v>45345</v>
      </c>
      <c r="I71" s="11" t="s">
        <v>389</v>
      </c>
    </row>
    <row r="72" spans="1:9" x14ac:dyDescent="0.3">
      <c r="A72" s="8">
        <f>IF(B72&lt;&gt;"",ROWS($B$6:B72),"")</f>
        <v>67</v>
      </c>
      <c r="B72" s="1" t="s">
        <v>902</v>
      </c>
      <c r="C72" s="1" t="s">
        <v>903</v>
      </c>
      <c r="D72" s="1" t="s">
        <v>37</v>
      </c>
      <c r="E72" s="21">
        <v>150</v>
      </c>
      <c r="F72" s="9">
        <v>60</v>
      </c>
      <c r="G72" s="9">
        <v>1</v>
      </c>
      <c r="H72" s="47">
        <v>42321</v>
      </c>
      <c r="I72" s="11" t="s">
        <v>75</v>
      </c>
    </row>
    <row r="73" spans="1:9" x14ac:dyDescent="0.3">
      <c r="A73" s="8">
        <f>IF(B73&lt;&gt;"",ROWS($B$6:B73),"")</f>
        <v>68</v>
      </c>
      <c r="B73" s="1" t="s">
        <v>727</v>
      </c>
      <c r="C73" s="1" t="s">
        <v>728</v>
      </c>
      <c r="D73" s="1" t="s">
        <v>729</v>
      </c>
      <c r="E73" s="21">
        <v>150</v>
      </c>
      <c r="F73" s="9">
        <v>40</v>
      </c>
      <c r="G73" s="9">
        <v>1</v>
      </c>
      <c r="H73" s="47">
        <v>45331</v>
      </c>
      <c r="I73" s="11" t="s">
        <v>464</v>
      </c>
    </row>
    <row r="74" spans="1:9" x14ac:dyDescent="0.3">
      <c r="A74" s="8">
        <f>IF(B74&lt;&gt;"",ROWS($B$6:B74),"")</f>
        <v>69</v>
      </c>
      <c r="B74" s="1" t="s">
        <v>299</v>
      </c>
      <c r="C74" s="1" t="s">
        <v>300</v>
      </c>
      <c r="D74" s="1" t="s">
        <v>301</v>
      </c>
      <c r="E74" s="21">
        <v>147</v>
      </c>
      <c r="F74" s="9">
        <v>27</v>
      </c>
      <c r="G74" s="9">
        <v>2</v>
      </c>
      <c r="H74" s="47">
        <v>45379</v>
      </c>
      <c r="I74" s="11" t="s">
        <v>170</v>
      </c>
    </row>
    <row r="75" spans="1:9" x14ac:dyDescent="0.3">
      <c r="A75" s="8">
        <f>IF(B75&lt;&gt;"",ROWS($B$6:B75),"")</f>
        <v>70</v>
      </c>
      <c r="B75" s="1" t="s">
        <v>675</v>
      </c>
      <c r="C75" s="1" t="s">
        <v>676</v>
      </c>
      <c r="D75" s="1" t="s">
        <v>167</v>
      </c>
      <c r="E75" s="21">
        <v>140</v>
      </c>
      <c r="F75" s="9">
        <v>35</v>
      </c>
      <c r="G75" s="9">
        <v>1</v>
      </c>
      <c r="H75" s="47">
        <v>45352</v>
      </c>
      <c r="I75" s="11" t="s">
        <v>464</v>
      </c>
    </row>
    <row r="76" spans="1:9" x14ac:dyDescent="0.3">
      <c r="A76" s="8">
        <f>IF(B76&lt;&gt;"",ROWS($B$6:B76),"")</f>
        <v>71</v>
      </c>
      <c r="B76" s="1" t="s">
        <v>715</v>
      </c>
      <c r="C76" s="1" t="s">
        <v>716</v>
      </c>
      <c r="D76" s="1" t="s">
        <v>308</v>
      </c>
      <c r="E76" s="21">
        <v>129.5</v>
      </c>
      <c r="F76" s="9">
        <v>39</v>
      </c>
      <c r="G76" s="9">
        <v>1</v>
      </c>
      <c r="H76" s="47">
        <v>44602</v>
      </c>
      <c r="I76" s="11" t="s">
        <v>464</v>
      </c>
    </row>
    <row r="77" spans="1:9" x14ac:dyDescent="0.3">
      <c r="A77" s="8">
        <f>IF(B77&lt;&gt;"",ROWS($B$6:B77),"")</f>
        <v>72</v>
      </c>
      <c r="B77" s="1" t="s">
        <v>368</v>
      </c>
      <c r="C77" s="1" t="s">
        <v>369</v>
      </c>
      <c r="D77" s="1" t="s">
        <v>370</v>
      </c>
      <c r="E77" s="21">
        <v>123</v>
      </c>
      <c r="F77" s="9">
        <v>22</v>
      </c>
      <c r="G77" s="9">
        <v>1</v>
      </c>
      <c r="H77" s="47">
        <v>45254</v>
      </c>
      <c r="I77" s="11" t="s">
        <v>170</v>
      </c>
    </row>
    <row r="78" spans="1:9" x14ac:dyDescent="0.3">
      <c r="A78" s="8">
        <f>IF(B78&lt;&gt;"",ROWS($B$6:B78),"")</f>
        <v>73</v>
      </c>
      <c r="B78" s="1" t="s">
        <v>911</v>
      </c>
      <c r="C78" s="1" t="s">
        <v>912</v>
      </c>
      <c r="D78" s="1" t="s">
        <v>37</v>
      </c>
      <c r="E78" s="21">
        <v>120</v>
      </c>
      <c r="F78" s="9">
        <v>48</v>
      </c>
      <c r="G78" s="9">
        <v>4</v>
      </c>
      <c r="H78" s="47">
        <v>44869</v>
      </c>
      <c r="I78" s="11" t="s">
        <v>110</v>
      </c>
    </row>
    <row r="79" spans="1:9" x14ac:dyDescent="0.3">
      <c r="A79" s="8">
        <f>IF(B79&lt;&gt;"",ROWS($B$6:B79),"")</f>
        <v>74</v>
      </c>
      <c r="B79" s="1" t="s">
        <v>395</v>
      </c>
      <c r="C79" s="1" t="s">
        <v>395</v>
      </c>
      <c r="D79" s="1" t="s">
        <v>396</v>
      </c>
      <c r="E79" s="21">
        <v>114</v>
      </c>
      <c r="F79" s="9">
        <v>27</v>
      </c>
      <c r="G79" s="9">
        <v>1</v>
      </c>
      <c r="H79" s="47">
        <v>45191</v>
      </c>
      <c r="I79" s="11" t="s">
        <v>170</v>
      </c>
    </row>
    <row r="80" spans="1:9" x14ac:dyDescent="0.3">
      <c r="A80" s="8">
        <f>IF(B80&lt;&gt;"",ROWS($B$6:B80),"")</f>
        <v>75</v>
      </c>
      <c r="B80" s="1" t="s">
        <v>916</v>
      </c>
      <c r="C80" s="1" t="s">
        <v>917</v>
      </c>
      <c r="D80" s="1" t="s">
        <v>497</v>
      </c>
      <c r="E80" s="21">
        <v>100</v>
      </c>
      <c r="F80" s="9">
        <v>20</v>
      </c>
      <c r="G80" s="9">
        <v>1</v>
      </c>
      <c r="H80" s="47">
        <v>44883</v>
      </c>
      <c r="I80" s="11" t="s">
        <v>464</v>
      </c>
    </row>
    <row r="81" spans="1:9" x14ac:dyDescent="0.3">
      <c r="A81" s="8">
        <f>IF(B81&lt;&gt;"",ROWS($B$6:B81),"")</f>
        <v>76</v>
      </c>
      <c r="B81" s="1" t="s">
        <v>469</v>
      </c>
      <c r="C81" s="1" t="s">
        <v>470</v>
      </c>
      <c r="D81" s="1" t="s">
        <v>167</v>
      </c>
      <c r="E81" s="21">
        <v>97.3</v>
      </c>
      <c r="F81" s="9">
        <v>17</v>
      </c>
      <c r="G81" s="9">
        <v>2</v>
      </c>
      <c r="H81" s="47">
        <v>45359</v>
      </c>
      <c r="I81" s="11" t="s">
        <v>326</v>
      </c>
    </row>
    <row r="82" spans="1:9" x14ac:dyDescent="0.3">
      <c r="A82" s="8">
        <f>IF(B82&lt;&gt;"",ROWS($B$6:B82),"")</f>
        <v>77</v>
      </c>
      <c r="B82" s="1" t="s">
        <v>801</v>
      </c>
      <c r="C82" s="1" t="s">
        <v>802</v>
      </c>
      <c r="D82" s="1" t="s">
        <v>803</v>
      </c>
      <c r="E82" s="21">
        <v>96</v>
      </c>
      <c r="F82" s="9">
        <v>37</v>
      </c>
      <c r="G82" s="9">
        <v>3</v>
      </c>
      <c r="H82" s="47">
        <v>45401</v>
      </c>
      <c r="I82" s="11" t="s">
        <v>944</v>
      </c>
    </row>
    <row r="83" spans="1:9" x14ac:dyDescent="0.3">
      <c r="A83" s="8">
        <f>IF(B83&lt;&gt;"",ROWS($B$6:B83),"")</f>
        <v>78</v>
      </c>
      <c r="B83" s="1" t="s">
        <v>713</v>
      </c>
      <c r="C83" s="1" t="s">
        <v>714</v>
      </c>
      <c r="D83" s="1" t="s">
        <v>37</v>
      </c>
      <c r="E83" s="21">
        <v>84.41</v>
      </c>
      <c r="F83" s="9">
        <v>24</v>
      </c>
      <c r="G83" s="9">
        <v>1</v>
      </c>
      <c r="H83" s="47">
        <v>44400</v>
      </c>
      <c r="I83" s="11" t="s">
        <v>34</v>
      </c>
    </row>
    <row r="84" spans="1:9" x14ac:dyDescent="0.3">
      <c r="A84" s="8">
        <f>IF(B84&lt;&gt;"",ROWS($B$6:B84),"")</f>
        <v>79</v>
      </c>
      <c r="B84" s="1" t="s">
        <v>483</v>
      </c>
      <c r="C84" s="1" t="s">
        <v>484</v>
      </c>
      <c r="D84" s="1" t="s">
        <v>167</v>
      </c>
      <c r="E84" s="21">
        <v>78.2</v>
      </c>
      <c r="F84" s="9">
        <v>10</v>
      </c>
      <c r="G84" s="9">
        <v>1</v>
      </c>
      <c r="H84" s="47">
        <v>45379</v>
      </c>
      <c r="I84" s="11" t="s">
        <v>170</v>
      </c>
    </row>
    <row r="85" spans="1:9" x14ac:dyDescent="0.3">
      <c r="A85" s="8">
        <f>IF(B85&lt;&gt;"",ROWS($B$6:B85),"")</f>
        <v>80</v>
      </c>
      <c r="B85" s="1" t="s">
        <v>569</v>
      </c>
      <c r="C85" s="1" t="s">
        <v>570</v>
      </c>
      <c r="D85" s="1" t="s">
        <v>571</v>
      </c>
      <c r="E85" s="21">
        <v>59.5</v>
      </c>
      <c r="F85" s="9">
        <v>21</v>
      </c>
      <c r="G85" s="9">
        <v>3</v>
      </c>
      <c r="H85" s="47">
        <v>45379</v>
      </c>
      <c r="I85" s="11" t="s">
        <v>170</v>
      </c>
    </row>
    <row r="86" spans="1:9" x14ac:dyDescent="0.3">
      <c r="A86" s="8">
        <f>IF(B86&lt;&gt;"",ROWS($B$6:B86),"")</f>
        <v>81</v>
      </c>
      <c r="B86" s="1" t="s">
        <v>862</v>
      </c>
      <c r="C86" s="1" t="s">
        <v>863</v>
      </c>
      <c r="D86" s="1" t="s">
        <v>864</v>
      </c>
      <c r="E86" s="21">
        <v>57</v>
      </c>
      <c r="F86" s="9">
        <v>24</v>
      </c>
      <c r="G86" s="9">
        <v>1</v>
      </c>
      <c r="H86" s="47">
        <v>45379</v>
      </c>
      <c r="I86" s="11" t="s">
        <v>170</v>
      </c>
    </row>
    <row r="87" spans="1:9" x14ac:dyDescent="0.3">
      <c r="A87" s="8">
        <f>IF(B87&lt;&gt;"",ROWS($B$6:B87),"")</f>
        <v>82</v>
      </c>
      <c r="B87" s="1" t="s">
        <v>636</v>
      </c>
      <c r="C87" s="1" t="s">
        <v>637</v>
      </c>
      <c r="D87" s="1" t="s">
        <v>55</v>
      </c>
      <c r="E87" s="21">
        <v>48</v>
      </c>
      <c r="F87" s="9">
        <v>8</v>
      </c>
      <c r="G87" s="9">
        <v>1</v>
      </c>
      <c r="H87" s="47">
        <v>45128</v>
      </c>
      <c r="I87" s="11" t="s">
        <v>38</v>
      </c>
    </row>
    <row r="88" spans="1:9" x14ac:dyDescent="0.3">
      <c r="A88" s="8">
        <f>IF(B88&lt;&gt;"",ROWS($B$6:B88),"")</f>
        <v>83</v>
      </c>
      <c r="B88" s="1" t="s">
        <v>619</v>
      </c>
      <c r="C88" s="1" t="s">
        <v>620</v>
      </c>
      <c r="D88" s="1" t="s">
        <v>167</v>
      </c>
      <c r="E88" s="21">
        <v>41</v>
      </c>
      <c r="F88" s="9">
        <v>8</v>
      </c>
      <c r="G88" s="9">
        <v>1</v>
      </c>
      <c r="H88" s="47">
        <v>45379</v>
      </c>
      <c r="I88" s="11" t="s">
        <v>170</v>
      </c>
    </row>
    <row r="89" spans="1:9" x14ac:dyDescent="0.3">
      <c r="A89" s="8">
        <f>IF(B89&lt;&gt;"",ROWS($B$6:B89),"")</f>
        <v>84</v>
      </c>
      <c r="B89" s="1" t="s">
        <v>457</v>
      </c>
      <c r="C89" s="1" t="s">
        <v>458</v>
      </c>
      <c r="D89" s="1" t="s">
        <v>301</v>
      </c>
      <c r="E89" s="21">
        <v>36</v>
      </c>
      <c r="F89" s="9">
        <v>7</v>
      </c>
      <c r="G89" s="9">
        <v>1</v>
      </c>
      <c r="H89" s="47">
        <v>45379</v>
      </c>
      <c r="I89" s="11" t="s">
        <v>170</v>
      </c>
    </row>
    <row r="90" spans="1:9" x14ac:dyDescent="0.3">
      <c r="A90" s="8">
        <f>IF(B90&lt;&gt;"",ROWS($B$6:B90),"")</f>
        <v>85</v>
      </c>
      <c r="B90" s="1" t="s">
        <v>64</v>
      </c>
      <c r="C90" s="1" t="s">
        <v>65</v>
      </c>
      <c r="D90" s="1" t="s">
        <v>66</v>
      </c>
      <c r="E90" s="21">
        <v>18</v>
      </c>
      <c r="F90" s="9">
        <v>3</v>
      </c>
      <c r="G90" s="9">
        <v>1</v>
      </c>
      <c r="H90" s="47">
        <v>45310</v>
      </c>
      <c r="I90" s="11" t="s">
        <v>34</v>
      </c>
    </row>
    <row r="91" spans="1:9" x14ac:dyDescent="0.3">
      <c r="A91" s="8">
        <f>IF(B91&lt;&gt;"",ROWS($B$6:B91),"")</f>
        <v>86</v>
      </c>
      <c r="B91" s="1" t="s">
        <v>683</v>
      </c>
      <c r="C91" s="1" t="s">
        <v>684</v>
      </c>
      <c r="D91" s="1" t="s">
        <v>685</v>
      </c>
      <c r="E91" s="21">
        <v>13</v>
      </c>
      <c r="F91" s="9">
        <v>4</v>
      </c>
      <c r="G91" s="9">
        <v>4</v>
      </c>
      <c r="H91" s="47">
        <v>45443</v>
      </c>
      <c r="I91" s="11" t="s">
        <v>389</v>
      </c>
    </row>
    <row r="92" spans="1:9" x14ac:dyDescent="0.3">
      <c r="A92" s="8">
        <f>IF(B92&lt;&gt;"",ROWS($B$6:B92),"")</f>
        <v>87</v>
      </c>
      <c r="B92" s="1" t="s">
        <v>613</v>
      </c>
      <c r="C92" s="1" t="s">
        <v>613</v>
      </c>
      <c r="D92" s="1" t="s">
        <v>614</v>
      </c>
      <c r="E92" s="21">
        <v>10</v>
      </c>
      <c r="F92" s="9">
        <v>2</v>
      </c>
      <c r="G92" s="9">
        <v>1</v>
      </c>
      <c r="H92" s="47">
        <v>45379</v>
      </c>
      <c r="I92" s="11" t="s">
        <v>170</v>
      </c>
    </row>
    <row r="93" spans="1:9" x14ac:dyDescent="0.3">
      <c r="A93" s="8" t="str">
        <f>IF(B93&lt;&gt;"",ROWS($B$6:B93),"")</f>
        <v/>
      </c>
      <c r="B93" s="1"/>
      <c r="C93" s="1"/>
      <c r="D93" s="1"/>
      <c r="E93" s="21"/>
      <c r="F93" s="9"/>
      <c r="G93" s="9"/>
      <c r="H93" s="47"/>
      <c r="I93" s="11"/>
    </row>
    <row r="94" spans="1:9" x14ac:dyDescent="0.3">
      <c r="A94" s="8" t="str">
        <f>IF(B94&lt;&gt;"",ROWS($B$6:B94),"")</f>
        <v/>
      </c>
      <c r="B94" s="1"/>
      <c r="C94" s="1"/>
      <c r="D94" s="1"/>
      <c r="E94" s="21"/>
      <c r="F94" s="9"/>
      <c r="G94" s="9"/>
      <c r="H94" s="47"/>
      <c r="I94" s="11"/>
    </row>
    <row r="95" spans="1:9" x14ac:dyDescent="0.3">
      <c r="A95" s="8" t="str">
        <f>IF(B95&lt;&gt;"",ROWS($B$6:B95),"")</f>
        <v/>
      </c>
      <c r="B95" s="1"/>
      <c r="C95" s="1"/>
      <c r="D95" s="1"/>
      <c r="E95" s="21"/>
      <c r="F95" s="9"/>
      <c r="G95" s="9"/>
      <c r="H95" s="47"/>
      <c r="I95" s="11"/>
    </row>
    <row r="96" spans="1:9" x14ac:dyDescent="0.3">
      <c r="A96" s="8" t="str">
        <f>IF(B96&lt;&gt;"",ROWS($B$6:B96),"")</f>
        <v/>
      </c>
      <c r="B96" s="1"/>
      <c r="C96" s="1"/>
      <c r="D96" s="1"/>
      <c r="E96" s="21"/>
      <c r="F96" s="9"/>
      <c r="G96" s="9"/>
      <c r="H96" s="47"/>
      <c r="I96" s="11"/>
    </row>
    <row r="97" spans="1:9" x14ac:dyDescent="0.3">
      <c r="A97" s="8" t="str">
        <f>IF(B97&lt;&gt;"",ROWS($B$6:B97),"")</f>
        <v/>
      </c>
      <c r="B97" s="1"/>
      <c r="C97" s="1"/>
      <c r="D97" s="1"/>
      <c r="E97" s="21"/>
      <c r="F97" s="9"/>
      <c r="G97" s="9"/>
      <c r="H97" s="47"/>
      <c r="I97" s="11"/>
    </row>
    <row r="98" spans="1:9" x14ac:dyDescent="0.3">
      <c r="A98" s="8" t="str">
        <f>IF(B98&lt;&gt;"",ROWS($B$6:B98),"")</f>
        <v/>
      </c>
      <c r="B98" s="1"/>
      <c r="C98" s="1"/>
      <c r="D98" s="1"/>
      <c r="E98" s="21"/>
      <c r="F98" s="9"/>
      <c r="G98" s="9"/>
      <c r="H98" s="47"/>
      <c r="I98" s="11"/>
    </row>
    <row r="99" spans="1:9" x14ac:dyDescent="0.3">
      <c r="E99" s="19">
        <f>SUBTOTAL(109,Table3_Gegužė[Pajamos])</f>
        <v>825041.83000000007</v>
      </c>
      <c r="F99" s="12">
        <f>SUBTOTAL(109,Table3_Gegužė[Žiūrovų skaičius])</f>
        <v>135632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2"/>
  <sheetViews>
    <sheetView workbookViewId="0">
      <selection activeCell="B7" sqref="B7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18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31</v>
      </c>
      <c r="C6" s="1" t="s">
        <v>32</v>
      </c>
      <c r="D6" s="1" t="s">
        <v>33</v>
      </c>
      <c r="E6" s="21">
        <v>752296.14</v>
      </c>
      <c r="F6" s="9">
        <v>125768</v>
      </c>
      <c r="G6" s="9">
        <v>31</v>
      </c>
      <c r="H6" s="47">
        <v>45457</v>
      </c>
      <c r="I6" s="11" t="s">
        <v>34</v>
      </c>
    </row>
    <row r="7" spans="1:9" x14ac:dyDescent="0.3">
      <c r="A7" s="8">
        <f>IF(B7&lt;&gt;"",ROWS($B$6:B7),"")</f>
        <v>2</v>
      </c>
      <c r="B7" s="1" t="s">
        <v>59</v>
      </c>
      <c r="C7" s="1" t="s">
        <v>60</v>
      </c>
      <c r="D7" s="1" t="s">
        <v>37</v>
      </c>
      <c r="E7" s="21">
        <v>353460.76</v>
      </c>
      <c r="F7" s="9">
        <v>66177</v>
      </c>
      <c r="G7" s="9">
        <v>19</v>
      </c>
      <c r="H7" s="47">
        <v>45436</v>
      </c>
      <c r="I7" s="11" t="s">
        <v>45</v>
      </c>
    </row>
    <row r="8" spans="1:9" x14ac:dyDescent="0.3">
      <c r="A8" s="8">
        <f>IF(B8&lt;&gt;"",ROWS($B$6:B8),"")</f>
        <v>3</v>
      </c>
      <c r="B8" s="1" t="s">
        <v>82</v>
      </c>
      <c r="C8" s="1" t="s">
        <v>83</v>
      </c>
      <c r="D8" s="1" t="s">
        <v>37</v>
      </c>
      <c r="E8" s="21">
        <v>198721.99</v>
      </c>
      <c r="F8" s="9">
        <v>26330</v>
      </c>
      <c r="G8" s="9">
        <v>16</v>
      </c>
      <c r="H8" s="47">
        <v>45450</v>
      </c>
      <c r="I8" s="11" t="s">
        <v>45</v>
      </c>
    </row>
    <row r="9" spans="1:9" x14ac:dyDescent="0.3">
      <c r="A9" s="8">
        <f>IF(B9&lt;&gt;"",ROWS($B$6:B9),"")</f>
        <v>4</v>
      </c>
      <c r="B9" s="1" t="s">
        <v>124</v>
      </c>
      <c r="C9" s="1" t="s">
        <v>125</v>
      </c>
      <c r="D9" s="1" t="s">
        <v>126</v>
      </c>
      <c r="E9" s="21">
        <v>63710.86</v>
      </c>
      <c r="F9" s="9">
        <v>9007</v>
      </c>
      <c r="G9" s="9">
        <v>19</v>
      </c>
      <c r="H9" s="47">
        <v>45436</v>
      </c>
      <c r="I9" s="11" t="s">
        <v>48</v>
      </c>
    </row>
    <row r="10" spans="1:9" x14ac:dyDescent="0.3">
      <c r="A10" s="8">
        <f>IF(B10&lt;&gt;"",ROWS($B$6:B10),"")</f>
        <v>5</v>
      </c>
      <c r="B10" s="1" t="s">
        <v>197</v>
      </c>
      <c r="C10" s="1" t="s">
        <v>198</v>
      </c>
      <c r="D10" s="1" t="s">
        <v>37</v>
      </c>
      <c r="E10" s="21">
        <v>60592.62</v>
      </c>
      <c r="F10" s="9">
        <v>9426</v>
      </c>
      <c r="G10" s="9">
        <v>14</v>
      </c>
      <c r="H10" s="47">
        <v>45450</v>
      </c>
      <c r="I10" s="11" t="s">
        <v>48</v>
      </c>
    </row>
    <row r="11" spans="1:9" x14ac:dyDescent="0.3">
      <c r="A11" s="8">
        <f>IF(B11&lt;&gt;"",ROWS($B$6:B11),"")</f>
        <v>6</v>
      </c>
      <c r="B11" s="1" t="s">
        <v>129</v>
      </c>
      <c r="C11" s="1" t="s">
        <v>130</v>
      </c>
      <c r="D11" s="1" t="s">
        <v>37</v>
      </c>
      <c r="E11" s="21">
        <v>42780.97</v>
      </c>
      <c r="F11" s="9">
        <v>8641</v>
      </c>
      <c r="G11" s="9">
        <v>18</v>
      </c>
      <c r="H11" s="47">
        <v>45429</v>
      </c>
      <c r="I11" s="11" t="s">
        <v>56</v>
      </c>
    </row>
    <row r="12" spans="1:9" x14ac:dyDescent="0.3">
      <c r="A12" s="8">
        <f>IF(B12&lt;&gt;"",ROWS($B$6:B12),"")</f>
        <v>7</v>
      </c>
      <c r="B12" s="1" t="s">
        <v>92</v>
      </c>
      <c r="C12" s="1" t="s">
        <v>93</v>
      </c>
      <c r="D12" s="1" t="s">
        <v>37</v>
      </c>
      <c r="E12" s="21">
        <v>38330.080000000002</v>
      </c>
      <c r="F12" s="9">
        <v>4899</v>
      </c>
      <c r="G12" s="9">
        <v>17</v>
      </c>
      <c r="H12" s="47">
        <v>45471</v>
      </c>
      <c r="I12" s="11" t="s">
        <v>56</v>
      </c>
    </row>
    <row r="13" spans="1:9" x14ac:dyDescent="0.3">
      <c r="A13" s="8">
        <f>IF(B13&lt;&gt;"",ROWS($B$6:B13),"")</f>
        <v>8</v>
      </c>
      <c r="B13" s="1" t="s">
        <v>122</v>
      </c>
      <c r="C13" s="1" t="s">
        <v>123</v>
      </c>
      <c r="D13" s="1" t="s">
        <v>37</v>
      </c>
      <c r="E13" s="21">
        <v>32002.1</v>
      </c>
      <c r="F13" s="9">
        <v>4990</v>
      </c>
      <c r="G13" s="9">
        <v>11</v>
      </c>
      <c r="H13" s="47">
        <v>45422</v>
      </c>
      <c r="I13" s="11" t="s">
        <v>34</v>
      </c>
    </row>
    <row r="14" spans="1:9" x14ac:dyDescent="0.3">
      <c r="A14" s="8">
        <f>IF(B14&lt;&gt;"",ROWS($B$6:B14),"")</f>
        <v>9</v>
      </c>
      <c r="B14" s="1" t="s">
        <v>134</v>
      </c>
      <c r="C14" s="1" t="s">
        <v>135</v>
      </c>
      <c r="D14" s="1" t="s">
        <v>37</v>
      </c>
      <c r="E14" s="21">
        <v>26617.119999999999</v>
      </c>
      <c r="F14" s="9">
        <v>3740</v>
      </c>
      <c r="G14" s="9">
        <v>8</v>
      </c>
      <c r="H14" s="47">
        <v>45422</v>
      </c>
      <c r="I14" s="11" t="s">
        <v>45</v>
      </c>
    </row>
    <row r="15" spans="1:9" x14ac:dyDescent="0.3">
      <c r="A15" s="8">
        <f>IF(B15&lt;&gt;"",ROWS($B$6:B15),"")</f>
        <v>10</v>
      </c>
      <c r="B15" s="1" t="s">
        <v>322</v>
      </c>
      <c r="C15" s="1" t="s">
        <v>322</v>
      </c>
      <c r="D15" s="1" t="s">
        <v>37</v>
      </c>
      <c r="E15" s="21">
        <v>22093.63</v>
      </c>
      <c r="F15" s="9">
        <v>3373</v>
      </c>
      <c r="G15" s="9">
        <v>12</v>
      </c>
      <c r="H15" s="47">
        <v>45443</v>
      </c>
      <c r="I15" s="11" t="s">
        <v>323</v>
      </c>
    </row>
    <row r="16" spans="1:9" x14ac:dyDescent="0.3">
      <c r="A16" s="8">
        <f>IF(B16&lt;&gt;"",ROWS($B$6:B16),"")</f>
        <v>11</v>
      </c>
      <c r="B16" s="1" t="s">
        <v>327</v>
      </c>
      <c r="C16" s="1" t="s">
        <v>328</v>
      </c>
      <c r="D16" s="1" t="s">
        <v>37</v>
      </c>
      <c r="E16" s="21">
        <v>17900.75</v>
      </c>
      <c r="F16" s="9">
        <v>2841</v>
      </c>
      <c r="G16" s="9">
        <v>19</v>
      </c>
      <c r="H16" s="47">
        <v>45464</v>
      </c>
      <c r="I16" s="11" t="s">
        <v>119</v>
      </c>
    </row>
    <row r="17" spans="1:9" x14ac:dyDescent="0.3">
      <c r="A17" s="8">
        <f>IF(B17&lt;&gt;"",ROWS($B$6:B17),"")</f>
        <v>12</v>
      </c>
      <c r="B17" s="1" t="s">
        <v>282</v>
      </c>
      <c r="C17" s="1" t="s">
        <v>283</v>
      </c>
      <c r="D17" s="1" t="s">
        <v>284</v>
      </c>
      <c r="E17" s="21">
        <v>15673.2</v>
      </c>
      <c r="F17" s="9">
        <v>2389</v>
      </c>
      <c r="G17" s="9">
        <v>12</v>
      </c>
      <c r="H17" s="47">
        <v>45436</v>
      </c>
      <c r="I17" s="11" t="s">
        <v>75</v>
      </c>
    </row>
    <row r="18" spans="1:9" x14ac:dyDescent="0.3">
      <c r="A18" s="8">
        <f>IF(B18&lt;&gt;"",ROWS($B$6:B18),"")</f>
        <v>13</v>
      </c>
      <c r="B18" s="1" t="s">
        <v>42</v>
      </c>
      <c r="C18" s="1" t="s">
        <v>42</v>
      </c>
      <c r="D18" s="1" t="s">
        <v>37</v>
      </c>
      <c r="E18" s="21">
        <v>11848.18</v>
      </c>
      <c r="F18" s="9">
        <v>2243</v>
      </c>
      <c r="G18" s="9">
        <v>10</v>
      </c>
      <c r="H18" s="47">
        <v>45359</v>
      </c>
      <c r="I18" s="11" t="s">
        <v>38</v>
      </c>
    </row>
    <row r="19" spans="1:9" x14ac:dyDescent="0.3">
      <c r="A19" s="8">
        <f>IF(B19&lt;&gt;"",ROWS($B$6:B19),"")</f>
        <v>14</v>
      </c>
      <c r="B19" s="1" t="s">
        <v>145</v>
      </c>
      <c r="C19" s="1" t="s">
        <v>146</v>
      </c>
      <c r="D19" s="1" t="s">
        <v>37</v>
      </c>
      <c r="E19" s="21">
        <v>9535.86</v>
      </c>
      <c r="F19" s="9">
        <v>1460</v>
      </c>
      <c r="G19" s="9">
        <v>9</v>
      </c>
      <c r="H19" s="47">
        <v>45415</v>
      </c>
      <c r="I19" s="11" t="s">
        <v>48</v>
      </c>
    </row>
    <row r="20" spans="1:9" x14ac:dyDescent="0.3">
      <c r="A20" s="8">
        <f>IF(B20&lt;&gt;"",ROWS($B$6:B20),"")</f>
        <v>15</v>
      </c>
      <c r="B20" s="1" t="s">
        <v>345</v>
      </c>
      <c r="C20" s="1" t="s">
        <v>346</v>
      </c>
      <c r="D20" s="1" t="s">
        <v>74</v>
      </c>
      <c r="E20" s="21">
        <v>9522</v>
      </c>
      <c r="F20" s="9">
        <v>1434</v>
      </c>
      <c r="G20" s="9">
        <v>14</v>
      </c>
      <c r="H20" s="47">
        <v>45471</v>
      </c>
      <c r="I20" s="11" t="s">
        <v>150</v>
      </c>
    </row>
    <row r="21" spans="1:9" x14ac:dyDescent="0.3">
      <c r="A21" s="8">
        <f>IF(B21&lt;&gt;"",ROWS($B$6:B21),"")</f>
        <v>16</v>
      </c>
      <c r="B21" s="1" t="s">
        <v>493</v>
      </c>
      <c r="C21" s="1" t="s">
        <v>494</v>
      </c>
      <c r="D21" s="1" t="s">
        <v>167</v>
      </c>
      <c r="E21" s="21">
        <v>5443.59</v>
      </c>
      <c r="F21" s="9">
        <v>939</v>
      </c>
      <c r="G21" s="9">
        <v>9</v>
      </c>
      <c r="H21" s="47">
        <v>45450</v>
      </c>
      <c r="I21" s="11" t="s">
        <v>326</v>
      </c>
    </row>
    <row r="22" spans="1:9" x14ac:dyDescent="0.3">
      <c r="A22" s="8">
        <f>IF(B22&lt;&gt;"",ROWS($B$6:B22),"")</f>
        <v>17</v>
      </c>
      <c r="B22" s="1" t="s">
        <v>411</v>
      </c>
      <c r="C22" s="1" t="s">
        <v>412</v>
      </c>
      <c r="D22" s="1" t="s">
        <v>413</v>
      </c>
      <c r="E22" s="21">
        <v>5410.8</v>
      </c>
      <c r="F22" s="9">
        <v>874</v>
      </c>
      <c r="G22" s="9">
        <v>12</v>
      </c>
      <c r="H22" s="47">
        <v>45450</v>
      </c>
      <c r="I22" s="11" t="s">
        <v>119</v>
      </c>
    </row>
    <row r="23" spans="1:9" x14ac:dyDescent="0.3">
      <c r="A23" s="8">
        <f>IF(B23&lt;&gt;"",ROWS($B$6:B23),"")</f>
        <v>18</v>
      </c>
      <c r="B23" s="1" t="s">
        <v>522</v>
      </c>
      <c r="C23" s="1" t="s">
        <v>523</v>
      </c>
      <c r="D23" s="1" t="s">
        <v>524</v>
      </c>
      <c r="E23" s="21">
        <v>5134</v>
      </c>
      <c r="F23" s="9">
        <v>1313</v>
      </c>
      <c r="G23" s="9">
        <v>1</v>
      </c>
      <c r="H23" s="47">
        <v>42654</v>
      </c>
      <c r="I23" s="11" t="s">
        <v>510</v>
      </c>
    </row>
    <row r="24" spans="1:9" x14ac:dyDescent="0.3">
      <c r="A24" s="8">
        <f>IF(B24&lt;&gt;"",ROWS($B$6:B24),"")</f>
        <v>19</v>
      </c>
      <c r="B24" s="1" t="s">
        <v>243</v>
      </c>
      <c r="C24" s="1" t="s">
        <v>244</v>
      </c>
      <c r="D24" s="1" t="s">
        <v>245</v>
      </c>
      <c r="E24" s="21">
        <v>5113.5</v>
      </c>
      <c r="F24" s="9">
        <v>899</v>
      </c>
      <c r="G24" s="9">
        <v>7</v>
      </c>
      <c r="H24" s="47">
        <v>45282</v>
      </c>
      <c r="I24" s="11" t="s">
        <v>246</v>
      </c>
    </row>
    <row r="25" spans="1:9" x14ac:dyDescent="0.3">
      <c r="A25" s="8">
        <f>IF(B25&lt;&gt;"",ROWS($B$6:B25),"")</f>
        <v>20</v>
      </c>
      <c r="B25" s="1" t="s">
        <v>127</v>
      </c>
      <c r="C25" s="1" t="s">
        <v>128</v>
      </c>
      <c r="D25" s="1" t="s">
        <v>37</v>
      </c>
      <c r="E25" s="21">
        <v>4795.93</v>
      </c>
      <c r="F25" s="9">
        <v>766</v>
      </c>
      <c r="G25" s="9">
        <v>6</v>
      </c>
      <c r="H25" s="47">
        <v>45408</v>
      </c>
      <c r="I25" s="11" t="s">
        <v>38</v>
      </c>
    </row>
    <row r="26" spans="1:9" x14ac:dyDescent="0.3">
      <c r="A26" s="8">
        <f>IF(B26&lt;&gt;"",ROWS($B$6:B26),"")</f>
        <v>21</v>
      </c>
      <c r="B26" s="1" t="s">
        <v>382</v>
      </c>
      <c r="C26" s="1" t="s">
        <v>383</v>
      </c>
      <c r="D26" s="1" t="s">
        <v>37</v>
      </c>
      <c r="E26" s="21">
        <v>4764.41</v>
      </c>
      <c r="F26" s="9">
        <v>814</v>
      </c>
      <c r="G26" s="9">
        <v>9</v>
      </c>
      <c r="H26" s="47">
        <v>45471</v>
      </c>
      <c r="I26" s="11" t="s">
        <v>323</v>
      </c>
    </row>
    <row r="27" spans="1:9" x14ac:dyDescent="0.3">
      <c r="A27" s="8">
        <f>IF(B27&lt;&gt;"",ROWS($B$6:B27),"")</f>
        <v>22</v>
      </c>
      <c r="B27" s="1" t="s">
        <v>395</v>
      </c>
      <c r="C27" s="1" t="s">
        <v>395</v>
      </c>
      <c r="D27" s="1" t="s">
        <v>396</v>
      </c>
      <c r="E27" s="21">
        <v>4175.96</v>
      </c>
      <c r="F27" s="9">
        <v>702</v>
      </c>
      <c r="G27" s="9">
        <v>9</v>
      </c>
      <c r="H27" s="47">
        <v>45191</v>
      </c>
      <c r="I27" s="11" t="s">
        <v>170</v>
      </c>
    </row>
    <row r="28" spans="1:9" x14ac:dyDescent="0.3">
      <c r="A28" s="8">
        <f>IF(B28&lt;&gt;"",ROWS($B$6:B28),"")</f>
        <v>23</v>
      </c>
      <c r="B28" s="1" t="s">
        <v>501</v>
      </c>
      <c r="C28" s="1" t="s">
        <v>502</v>
      </c>
      <c r="D28" s="1" t="s">
        <v>503</v>
      </c>
      <c r="E28" s="21">
        <v>4175.04</v>
      </c>
      <c r="F28" s="9">
        <v>723</v>
      </c>
      <c r="G28" s="9">
        <v>19</v>
      </c>
      <c r="H28" s="47">
        <v>45443</v>
      </c>
      <c r="I28" s="11" t="s">
        <v>504</v>
      </c>
    </row>
    <row r="29" spans="1:9" x14ac:dyDescent="0.3">
      <c r="A29" s="8">
        <f>IF(B29&lt;&gt;"",ROWS($B$6:B29),"")</f>
        <v>24</v>
      </c>
      <c r="B29" s="1" t="s">
        <v>951</v>
      </c>
      <c r="C29" s="1" t="s">
        <v>530</v>
      </c>
      <c r="D29" s="1" t="s">
        <v>167</v>
      </c>
      <c r="E29" s="21">
        <v>4044</v>
      </c>
      <c r="F29" s="9">
        <v>611</v>
      </c>
      <c r="G29" s="9">
        <v>13</v>
      </c>
      <c r="H29" s="47">
        <v>45443</v>
      </c>
      <c r="I29" s="11" t="s">
        <v>150</v>
      </c>
    </row>
    <row r="30" spans="1:9" x14ac:dyDescent="0.3">
      <c r="A30" s="8">
        <f>IF(B30&lt;&gt;"",ROWS($B$6:B30),"")</f>
        <v>25</v>
      </c>
      <c r="B30" s="1" t="s">
        <v>507</v>
      </c>
      <c r="C30" s="1" t="s">
        <v>508</v>
      </c>
      <c r="D30" s="1" t="s">
        <v>509</v>
      </c>
      <c r="E30" s="21">
        <v>4038</v>
      </c>
      <c r="F30" s="9">
        <v>1042</v>
      </c>
      <c r="G30" s="9">
        <v>1</v>
      </c>
      <c r="H30" s="47">
        <v>44807</v>
      </c>
      <c r="I30" s="11" t="s">
        <v>510</v>
      </c>
    </row>
    <row r="31" spans="1:9" x14ac:dyDescent="0.3">
      <c r="A31" s="8">
        <f>IF(B31&lt;&gt;"",ROWS($B$6:B31),"")</f>
        <v>26</v>
      </c>
      <c r="B31" s="1" t="s">
        <v>131</v>
      </c>
      <c r="C31" s="1" t="s">
        <v>132</v>
      </c>
      <c r="D31" s="1" t="s">
        <v>133</v>
      </c>
      <c r="E31" s="21">
        <v>3944.89</v>
      </c>
      <c r="F31" s="9">
        <v>989</v>
      </c>
      <c r="G31" s="9">
        <v>7</v>
      </c>
      <c r="H31" s="47">
        <v>45401</v>
      </c>
      <c r="I31" s="11" t="s">
        <v>119</v>
      </c>
    </row>
    <row r="32" spans="1:9" x14ac:dyDescent="0.3">
      <c r="A32" s="8">
        <f>IF(B32&lt;&gt;"",ROWS($B$6:B32),"")</f>
        <v>27</v>
      </c>
      <c r="B32" s="1" t="s">
        <v>371</v>
      </c>
      <c r="C32" s="1" t="s">
        <v>372</v>
      </c>
      <c r="D32" s="1" t="s">
        <v>167</v>
      </c>
      <c r="E32" s="21">
        <v>3311.4000000000015</v>
      </c>
      <c r="F32" s="9">
        <v>541</v>
      </c>
      <c r="G32" s="9">
        <v>3</v>
      </c>
      <c r="H32" s="47">
        <v>45408</v>
      </c>
      <c r="I32" s="11" t="s">
        <v>326</v>
      </c>
    </row>
    <row r="33" spans="1:9" x14ac:dyDescent="0.3">
      <c r="A33" s="8">
        <f>IF(B33&lt;&gt;"",ROWS($B$6:B33),"")</f>
        <v>28</v>
      </c>
      <c r="B33" s="1" t="s">
        <v>596</v>
      </c>
      <c r="C33" s="1" t="s">
        <v>597</v>
      </c>
      <c r="D33" s="1" t="s">
        <v>598</v>
      </c>
      <c r="E33" s="21">
        <v>2929</v>
      </c>
      <c r="F33" s="9">
        <v>724</v>
      </c>
      <c r="G33" s="9">
        <v>1</v>
      </c>
      <c r="H33" s="47">
        <v>45214</v>
      </c>
      <c r="I33" s="11" t="s">
        <v>510</v>
      </c>
    </row>
    <row r="34" spans="1:9" x14ac:dyDescent="0.3">
      <c r="A34" s="8">
        <f>IF(B34&lt;&gt;"",ROWS($B$6:B34),"")</f>
        <v>29</v>
      </c>
      <c r="B34" s="1" t="s">
        <v>549</v>
      </c>
      <c r="C34" s="1" t="s">
        <v>550</v>
      </c>
      <c r="D34" s="1" t="s">
        <v>551</v>
      </c>
      <c r="E34" s="21">
        <v>2532</v>
      </c>
      <c r="F34" s="9">
        <v>676</v>
      </c>
      <c r="G34" s="9">
        <v>1</v>
      </c>
      <c r="H34" s="47">
        <v>44716</v>
      </c>
      <c r="I34" s="11" t="s">
        <v>510</v>
      </c>
    </row>
    <row r="35" spans="1:9" x14ac:dyDescent="0.3">
      <c r="A35" s="8">
        <f>IF(B35&lt;&gt;"",ROWS($B$6:B35),"")</f>
        <v>30</v>
      </c>
      <c r="B35" s="1" t="s">
        <v>343</v>
      </c>
      <c r="C35" s="1" t="s">
        <v>344</v>
      </c>
      <c r="D35" s="1" t="s">
        <v>281</v>
      </c>
      <c r="E35" s="21">
        <v>2500.6</v>
      </c>
      <c r="F35" s="9">
        <v>423</v>
      </c>
      <c r="G35" s="9">
        <v>4</v>
      </c>
      <c r="H35" s="47">
        <v>45401</v>
      </c>
      <c r="I35" s="11" t="s">
        <v>246</v>
      </c>
    </row>
    <row r="36" spans="1:9" x14ac:dyDescent="0.3">
      <c r="A36" s="8">
        <f>IF(B36&lt;&gt;"",ROWS($B$6:B36),"")</f>
        <v>31</v>
      </c>
      <c r="B36" s="1" t="s">
        <v>615</v>
      </c>
      <c r="C36" s="1" t="s">
        <v>616</v>
      </c>
      <c r="D36" s="1" t="s">
        <v>167</v>
      </c>
      <c r="E36" s="21">
        <v>2142</v>
      </c>
      <c r="F36" s="9">
        <v>429</v>
      </c>
      <c r="G36" s="9">
        <v>1</v>
      </c>
      <c r="H36" s="47">
        <v>45371</v>
      </c>
      <c r="I36" s="11" t="s">
        <v>510</v>
      </c>
    </row>
    <row r="37" spans="1:9" x14ac:dyDescent="0.3">
      <c r="A37" s="8">
        <f>IF(B37&lt;&gt;"",ROWS($B$6:B37),"")</f>
        <v>32</v>
      </c>
      <c r="B37" s="1" t="s">
        <v>645</v>
      </c>
      <c r="C37" s="1" t="s">
        <v>646</v>
      </c>
      <c r="D37" s="1" t="s">
        <v>167</v>
      </c>
      <c r="E37" s="21">
        <v>2120.98</v>
      </c>
      <c r="F37" s="9">
        <v>368</v>
      </c>
      <c r="G37" s="9">
        <v>10</v>
      </c>
      <c r="H37" s="47">
        <v>45457</v>
      </c>
      <c r="I37" s="11" t="s">
        <v>464</v>
      </c>
    </row>
    <row r="38" spans="1:9" x14ac:dyDescent="0.3">
      <c r="A38" s="8">
        <f>IF(B38&lt;&gt;"",ROWS($B$6:B38),"")</f>
        <v>33</v>
      </c>
      <c r="B38" s="1" t="s">
        <v>661</v>
      </c>
      <c r="C38" s="1" t="s">
        <v>662</v>
      </c>
      <c r="D38" s="1" t="s">
        <v>663</v>
      </c>
      <c r="E38" s="21">
        <v>1997</v>
      </c>
      <c r="F38" s="9">
        <v>489</v>
      </c>
      <c r="G38" s="9">
        <v>1</v>
      </c>
      <c r="H38" s="47">
        <v>42988</v>
      </c>
      <c r="I38" s="11" t="s">
        <v>510</v>
      </c>
    </row>
    <row r="39" spans="1:9" x14ac:dyDescent="0.3">
      <c r="A39" s="8">
        <f>IF(B39&lt;&gt;"",ROWS($B$6:B39),"")</f>
        <v>34</v>
      </c>
      <c r="B39" s="1" t="s">
        <v>537</v>
      </c>
      <c r="C39" s="1" t="s">
        <v>538</v>
      </c>
      <c r="D39" s="1" t="s">
        <v>308</v>
      </c>
      <c r="E39" s="21">
        <v>1803.84</v>
      </c>
      <c r="F39" s="9">
        <v>284</v>
      </c>
      <c r="G39" s="9">
        <v>15</v>
      </c>
      <c r="H39" s="47">
        <v>45471</v>
      </c>
      <c r="I39" s="11" t="s">
        <v>75</v>
      </c>
    </row>
    <row r="40" spans="1:9" x14ac:dyDescent="0.3">
      <c r="A40" s="8">
        <f>IF(B40&lt;&gt;"",ROWS($B$6:B40),"")</f>
        <v>35</v>
      </c>
      <c r="B40" s="1" t="s">
        <v>386</v>
      </c>
      <c r="C40" s="1" t="s">
        <v>386</v>
      </c>
      <c r="D40" s="1" t="s">
        <v>167</v>
      </c>
      <c r="E40" s="21">
        <v>1776.99</v>
      </c>
      <c r="F40" s="9">
        <v>325</v>
      </c>
      <c r="G40" s="9">
        <v>5</v>
      </c>
      <c r="H40" s="47">
        <v>45387</v>
      </c>
      <c r="I40" s="11" t="s">
        <v>326</v>
      </c>
    </row>
    <row r="41" spans="1:9" x14ac:dyDescent="0.3">
      <c r="A41" s="8">
        <f>IF(B41&lt;&gt;"",ROWS($B$6:B41),"")</f>
        <v>36</v>
      </c>
      <c r="B41" s="1" t="s">
        <v>444</v>
      </c>
      <c r="C41" s="1" t="s">
        <v>445</v>
      </c>
      <c r="D41" s="1" t="s">
        <v>37</v>
      </c>
      <c r="E41" s="21">
        <v>1764.6</v>
      </c>
      <c r="F41" s="9">
        <v>288</v>
      </c>
      <c r="G41" s="9">
        <v>8</v>
      </c>
      <c r="H41" s="47">
        <v>45429</v>
      </c>
      <c r="I41" s="11" t="s">
        <v>170</v>
      </c>
    </row>
    <row r="42" spans="1:9" x14ac:dyDescent="0.3">
      <c r="A42" s="8">
        <f>IF(B42&lt;&gt;"",ROWS($B$6:B42),"")</f>
        <v>37</v>
      </c>
      <c r="B42" s="1" t="s">
        <v>683</v>
      </c>
      <c r="C42" s="1" t="s">
        <v>684</v>
      </c>
      <c r="D42" s="1" t="s">
        <v>685</v>
      </c>
      <c r="E42" s="21">
        <v>1654.3</v>
      </c>
      <c r="F42" s="9">
        <v>490</v>
      </c>
      <c r="G42" s="9">
        <v>6</v>
      </c>
      <c r="H42" s="47">
        <v>45443</v>
      </c>
      <c r="I42" s="11" t="s">
        <v>389</v>
      </c>
    </row>
    <row r="43" spans="1:9" x14ac:dyDescent="0.3">
      <c r="A43" s="8">
        <f>IF(B43&lt;&gt;"",ROWS($B$6:B43),"")</f>
        <v>38</v>
      </c>
      <c r="B43" s="1" t="s">
        <v>368</v>
      </c>
      <c r="C43" s="1" t="s">
        <v>369</v>
      </c>
      <c r="D43" s="1" t="s">
        <v>370</v>
      </c>
      <c r="E43" s="21">
        <v>1528</v>
      </c>
      <c r="F43" s="9">
        <v>239</v>
      </c>
      <c r="G43" s="9">
        <v>1</v>
      </c>
      <c r="H43" s="47">
        <v>45254</v>
      </c>
      <c r="I43" s="11" t="s">
        <v>170</v>
      </c>
    </row>
    <row r="44" spans="1:9" x14ac:dyDescent="0.3">
      <c r="A44" s="8">
        <f>IF(B44&lt;&gt;"",ROWS($B$6:B44),"")</f>
        <v>39</v>
      </c>
      <c r="B44" s="1" t="s">
        <v>179</v>
      </c>
      <c r="C44" s="1" t="s">
        <v>180</v>
      </c>
      <c r="D44" s="1" t="s">
        <v>181</v>
      </c>
      <c r="E44" s="21">
        <v>1477.9</v>
      </c>
      <c r="F44" s="9">
        <v>241</v>
      </c>
      <c r="G44" s="9">
        <v>6</v>
      </c>
      <c r="H44" s="47">
        <v>45379</v>
      </c>
      <c r="I44" s="11" t="s">
        <v>170</v>
      </c>
    </row>
    <row r="45" spans="1:9" x14ac:dyDescent="0.3">
      <c r="A45" s="8">
        <f>IF(B45&lt;&gt;"",ROWS($B$6:B45),"")</f>
        <v>40</v>
      </c>
      <c r="B45" s="1" t="s">
        <v>711</v>
      </c>
      <c r="C45" s="1" t="s">
        <v>712</v>
      </c>
      <c r="D45" s="1" t="s">
        <v>167</v>
      </c>
      <c r="E45" s="21">
        <v>1466.7</v>
      </c>
      <c r="F45" s="9">
        <v>321</v>
      </c>
      <c r="G45" s="9">
        <v>2</v>
      </c>
      <c r="H45" s="47">
        <v>45450</v>
      </c>
      <c r="I45" s="11" t="s">
        <v>318</v>
      </c>
    </row>
    <row r="46" spans="1:9" x14ac:dyDescent="0.3">
      <c r="A46" s="8">
        <f>IF(B46&lt;&gt;"",ROWS($B$6:B46),"")</f>
        <v>41</v>
      </c>
      <c r="B46" s="1" t="s">
        <v>561</v>
      </c>
      <c r="C46" s="1" t="s">
        <v>562</v>
      </c>
      <c r="D46" s="1" t="s">
        <v>563</v>
      </c>
      <c r="E46" s="21">
        <v>1458.2</v>
      </c>
      <c r="F46" s="9">
        <v>238</v>
      </c>
      <c r="G46" s="9">
        <v>1</v>
      </c>
      <c r="H46" s="47">
        <v>45415</v>
      </c>
      <c r="I46" s="11" t="s">
        <v>246</v>
      </c>
    </row>
    <row r="47" spans="1:9" x14ac:dyDescent="0.3">
      <c r="A47" s="8">
        <f>IF(B47&lt;&gt;"",ROWS($B$6:B47),"")</f>
        <v>42</v>
      </c>
      <c r="B47" s="1" t="s">
        <v>168</v>
      </c>
      <c r="C47" s="1" t="s">
        <v>168</v>
      </c>
      <c r="D47" s="1" t="s">
        <v>169</v>
      </c>
      <c r="E47" s="21">
        <v>1456</v>
      </c>
      <c r="F47" s="9">
        <v>230</v>
      </c>
      <c r="G47" s="9">
        <v>1</v>
      </c>
      <c r="H47" s="47">
        <v>45303</v>
      </c>
      <c r="I47" s="11" t="s">
        <v>170</v>
      </c>
    </row>
    <row r="48" spans="1:9" x14ac:dyDescent="0.3">
      <c r="A48" s="8">
        <f>IF(B48&lt;&gt;"",ROWS($B$6:B48),"")</f>
        <v>43</v>
      </c>
      <c r="B48" s="1" t="s">
        <v>304</v>
      </c>
      <c r="C48" s="1" t="s">
        <v>305</v>
      </c>
      <c r="D48" s="1" t="s">
        <v>37</v>
      </c>
      <c r="E48" s="21">
        <v>1325.23</v>
      </c>
      <c r="F48" s="9">
        <v>339</v>
      </c>
      <c r="G48" s="9">
        <v>4</v>
      </c>
      <c r="H48" s="47">
        <v>45359</v>
      </c>
      <c r="I48" s="11" t="s">
        <v>99</v>
      </c>
    </row>
    <row r="49" spans="1:9" x14ac:dyDescent="0.3">
      <c r="A49" s="8">
        <f>IF(B49&lt;&gt;"",ROWS($B$6:B49),"")</f>
        <v>44</v>
      </c>
      <c r="B49" s="1" t="s">
        <v>552</v>
      </c>
      <c r="C49" s="1" t="s">
        <v>553</v>
      </c>
      <c r="D49" s="1" t="s">
        <v>413</v>
      </c>
      <c r="E49" s="21">
        <v>1320.9</v>
      </c>
      <c r="F49" s="9">
        <v>1349</v>
      </c>
      <c r="G49" s="9">
        <v>1</v>
      </c>
      <c r="H49" s="47">
        <v>45415</v>
      </c>
      <c r="I49" s="11" t="s">
        <v>326</v>
      </c>
    </row>
    <row r="50" spans="1:9" x14ac:dyDescent="0.3">
      <c r="A50" s="8">
        <f>IF(B50&lt;&gt;"",ROWS($B$6:B50),"")</f>
        <v>45</v>
      </c>
      <c r="B50" s="1" t="s">
        <v>572</v>
      </c>
      <c r="C50" s="1" t="s">
        <v>573</v>
      </c>
      <c r="D50" s="1" t="s">
        <v>308</v>
      </c>
      <c r="E50" s="21">
        <v>1300</v>
      </c>
      <c r="F50" s="9">
        <v>266</v>
      </c>
      <c r="G50" s="9" t="s">
        <v>58</v>
      </c>
      <c r="H50" s="47">
        <v>45422</v>
      </c>
      <c r="I50" s="11" t="s">
        <v>246</v>
      </c>
    </row>
    <row r="51" spans="1:9" x14ac:dyDescent="0.3">
      <c r="A51" s="8">
        <f>IF(B51&lt;&gt;"",ROWS($B$6:B51),"")</f>
        <v>46</v>
      </c>
      <c r="B51" s="1" t="s">
        <v>692</v>
      </c>
      <c r="C51" s="1" t="s">
        <v>693</v>
      </c>
      <c r="D51" s="1" t="s">
        <v>694</v>
      </c>
      <c r="E51" s="21">
        <v>1259</v>
      </c>
      <c r="F51" s="9">
        <v>516</v>
      </c>
      <c r="G51" s="9">
        <v>1</v>
      </c>
      <c r="H51" s="47">
        <v>44302</v>
      </c>
      <c r="I51" s="11" t="s">
        <v>510</v>
      </c>
    </row>
    <row r="52" spans="1:9" x14ac:dyDescent="0.3">
      <c r="A52" s="8">
        <f>IF(B52&lt;&gt;"",ROWS($B$6:B52),"")</f>
        <v>47</v>
      </c>
      <c r="B52" s="1" t="s">
        <v>730</v>
      </c>
      <c r="C52" s="1" t="s">
        <v>731</v>
      </c>
      <c r="D52" s="1" t="s">
        <v>732</v>
      </c>
      <c r="E52" s="21">
        <v>1171.5</v>
      </c>
      <c r="F52" s="9">
        <v>174</v>
      </c>
      <c r="G52" s="9">
        <v>1</v>
      </c>
      <c r="H52" s="47">
        <v>43609</v>
      </c>
      <c r="I52" s="11" t="s">
        <v>389</v>
      </c>
    </row>
    <row r="53" spans="1:9" x14ac:dyDescent="0.3">
      <c r="A53" s="8">
        <f>IF(B53&lt;&gt;"",ROWS($B$6:B53),"")</f>
        <v>48</v>
      </c>
      <c r="B53" s="1" t="s">
        <v>764</v>
      </c>
      <c r="C53" s="1" t="s">
        <v>765</v>
      </c>
      <c r="D53" s="1" t="s">
        <v>167</v>
      </c>
      <c r="E53" s="21">
        <v>1012</v>
      </c>
      <c r="F53" s="9">
        <v>478</v>
      </c>
      <c r="G53" s="9">
        <v>4</v>
      </c>
      <c r="H53" s="47">
        <v>45045</v>
      </c>
      <c r="I53" s="11" t="s">
        <v>119</v>
      </c>
    </row>
    <row r="54" spans="1:9" x14ac:dyDescent="0.3">
      <c r="A54" s="8">
        <f>IF(B54&lt;&gt;"",ROWS($B$6:B54),"")</f>
        <v>49</v>
      </c>
      <c r="B54" s="1" t="s">
        <v>760</v>
      </c>
      <c r="C54" s="1" t="s">
        <v>761</v>
      </c>
      <c r="D54" s="1" t="s">
        <v>762</v>
      </c>
      <c r="E54" s="21">
        <v>900</v>
      </c>
      <c r="F54" s="9">
        <v>102</v>
      </c>
      <c r="G54" s="9" t="s">
        <v>763</v>
      </c>
      <c r="H54" s="47">
        <v>44350</v>
      </c>
      <c r="I54" s="11" t="s">
        <v>510</v>
      </c>
    </row>
    <row r="55" spans="1:9" x14ac:dyDescent="0.3">
      <c r="A55" s="8">
        <f>IF(B55&lt;&gt;"",ROWS($B$6:B55),"")</f>
        <v>50</v>
      </c>
      <c r="B55" s="1" t="s">
        <v>594</v>
      </c>
      <c r="C55" s="1" t="s">
        <v>595</v>
      </c>
      <c r="D55" s="1" t="s">
        <v>37</v>
      </c>
      <c r="E55" s="21">
        <v>850</v>
      </c>
      <c r="F55" s="9">
        <v>170</v>
      </c>
      <c r="G55" s="9">
        <v>1</v>
      </c>
      <c r="H55" s="47">
        <v>45401</v>
      </c>
      <c r="I55" s="11" t="s">
        <v>38</v>
      </c>
    </row>
    <row r="56" spans="1:9" x14ac:dyDescent="0.3">
      <c r="A56" s="8">
        <f>IF(B56&lt;&gt;"",ROWS($B$6:B56),"")</f>
        <v>51</v>
      </c>
      <c r="B56" s="1" t="s">
        <v>296</v>
      </c>
      <c r="C56" s="1" t="s">
        <v>297</v>
      </c>
      <c r="D56" s="1" t="s">
        <v>298</v>
      </c>
      <c r="E56" s="21">
        <v>847</v>
      </c>
      <c r="F56" s="9">
        <v>426</v>
      </c>
      <c r="G56" s="9">
        <v>4</v>
      </c>
      <c r="H56" s="47">
        <v>45289</v>
      </c>
      <c r="I56" s="11" t="s">
        <v>119</v>
      </c>
    </row>
    <row r="57" spans="1:9" x14ac:dyDescent="0.3">
      <c r="A57" s="8">
        <f>IF(B57&lt;&gt;"",ROWS($B$6:B57),"")</f>
        <v>52</v>
      </c>
      <c r="B57" s="1" t="s">
        <v>419</v>
      </c>
      <c r="C57" s="1" t="s">
        <v>420</v>
      </c>
      <c r="D57" s="1" t="s">
        <v>37</v>
      </c>
      <c r="E57" s="21">
        <v>835</v>
      </c>
      <c r="F57" s="9">
        <v>123</v>
      </c>
      <c r="G57" s="9">
        <v>1</v>
      </c>
      <c r="H57" s="47">
        <v>45275</v>
      </c>
      <c r="I57" s="11" t="s">
        <v>170</v>
      </c>
    </row>
    <row r="58" spans="1:9" x14ac:dyDescent="0.3">
      <c r="A58" s="8">
        <f>IF(B58&lt;&gt;"",ROWS($B$6:B58),"")</f>
        <v>53</v>
      </c>
      <c r="B58" s="1" t="s">
        <v>568</v>
      </c>
      <c r="C58" s="1" t="s">
        <v>568</v>
      </c>
      <c r="D58" s="1" t="s">
        <v>27</v>
      </c>
      <c r="E58" s="21">
        <v>819.1</v>
      </c>
      <c r="F58" s="9">
        <v>212</v>
      </c>
      <c r="G58" s="9">
        <v>3</v>
      </c>
      <c r="H58" s="47">
        <v>44659</v>
      </c>
      <c r="I58" s="11" t="s">
        <v>75</v>
      </c>
    </row>
    <row r="59" spans="1:9" x14ac:dyDescent="0.3">
      <c r="A59" s="8">
        <f>IF(B59&lt;&gt;"",ROWS($B$6:B59),"")</f>
        <v>54</v>
      </c>
      <c r="B59" s="1" t="s">
        <v>192</v>
      </c>
      <c r="C59" s="1" t="s">
        <v>193</v>
      </c>
      <c r="D59" s="1" t="s">
        <v>194</v>
      </c>
      <c r="E59" s="21">
        <v>799</v>
      </c>
      <c r="F59" s="9">
        <v>146</v>
      </c>
      <c r="G59" s="9">
        <v>4</v>
      </c>
      <c r="H59" s="47">
        <v>45379</v>
      </c>
      <c r="I59" s="11" t="s">
        <v>170</v>
      </c>
    </row>
    <row r="60" spans="1:9" x14ac:dyDescent="0.3">
      <c r="A60" s="8">
        <f>IF(B60&lt;&gt;"",ROWS($B$6:B60),"")</f>
        <v>55</v>
      </c>
      <c r="B60" s="1" t="s">
        <v>698</v>
      </c>
      <c r="C60" s="1" t="s">
        <v>699</v>
      </c>
      <c r="D60" s="1" t="s">
        <v>649</v>
      </c>
      <c r="E60" s="21">
        <v>791</v>
      </c>
      <c r="F60" s="9">
        <v>215</v>
      </c>
      <c r="G60" s="9">
        <v>1</v>
      </c>
      <c r="H60" s="47">
        <v>44080</v>
      </c>
      <c r="I60" s="11" t="s">
        <v>510</v>
      </c>
    </row>
    <row r="61" spans="1:9" x14ac:dyDescent="0.3">
      <c r="A61" s="8">
        <f>IF(B61&lt;&gt;"",ROWS($B$6:B61),"")</f>
        <v>56</v>
      </c>
      <c r="B61" s="1" t="s">
        <v>783</v>
      </c>
      <c r="C61" s="1" t="s">
        <v>784</v>
      </c>
      <c r="D61" s="1" t="s">
        <v>74</v>
      </c>
      <c r="E61" s="21">
        <v>698.5</v>
      </c>
      <c r="F61" s="9">
        <v>301</v>
      </c>
      <c r="G61" s="9">
        <v>4</v>
      </c>
      <c r="H61" s="47">
        <v>45163</v>
      </c>
      <c r="I61" s="11" t="s">
        <v>119</v>
      </c>
    </row>
    <row r="62" spans="1:9" x14ac:dyDescent="0.3">
      <c r="A62" s="8">
        <f>IF(B62&lt;&gt;"",ROWS($B$6:B62),"")</f>
        <v>57</v>
      </c>
      <c r="B62" s="1" t="s">
        <v>498</v>
      </c>
      <c r="C62" s="1" t="s">
        <v>498</v>
      </c>
      <c r="D62" s="1" t="s">
        <v>308</v>
      </c>
      <c r="E62" s="21">
        <v>697.4</v>
      </c>
      <c r="F62" s="9">
        <v>221</v>
      </c>
      <c r="G62" s="9">
        <v>3</v>
      </c>
      <c r="H62" s="47">
        <v>45422</v>
      </c>
      <c r="I62" s="11" t="s">
        <v>405</v>
      </c>
    </row>
    <row r="63" spans="1:9" x14ac:dyDescent="0.3">
      <c r="A63" s="8">
        <f>IF(B63&lt;&gt;"",ROWS($B$6:B63),"")</f>
        <v>58</v>
      </c>
      <c r="B63" s="1" t="s">
        <v>257</v>
      </c>
      <c r="C63" s="1" t="s">
        <v>258</v>
      </c>
      <c r="D63" s="1" t="s">
        <v>74</v>
      </c>
      <c r="E63" s="21">
        <v>686.68</v>
      </c>
      <c r="F63" s="9">
        <v>148</v>
      </c>
      <c r="G63" s="9">
        <v>3</v>
      </c>
      <c r="H63" s="47">
        <v>45303</v>
      </c>
      <c r="I63" s="11" t="s">
        <v>99</v>
      </c>
    </row>
    <row r="64" spans="1:9" x14ac:dyDescent="0.3">
      <c r="A64" s="8">
        <f>IF(B64&lt;&gt;"",ROWS($B$6:B64),"")</f>
        <v>59</v>
      </c>
      <c r="B64" s="1" t="s">
        <v>733</v>
      </c>
      <c r="C64" s="1" t="s">
        <v>734</v>
      </c>
      <c r="D64" s="1" t="s">
        <v>735</v>
      </c>
      <c r="E64" s="21">
        <v>668</v>
      </c>
      <c r="F64" s="9">
        <v>182</v>
      </c>
      <c r="G64" s="9">
        <v>1</v>
      </c>
      <c r="H64" s="47">
        <v>44114</v>
      </c>
      <c r="I64" s="11" t="s">
        <v>510</v>
      </c>
    </row>
    <row r="65" spans="1:9" x14ac:dyDescent="0.3">
      <c r="A65" s="8">
        <f>IF(B65&lt;&gt;"",ROWS($B$6:B65),"")</f>
        <v>60</v>
      </c>
      <c r="B65" s="1" t="s">
        <v>111</v>
      </c>
      <c r="C65" s="1" t="s">
        <v>112</v>
      </c>
      <c r="D65" s="1" t="s">
        <v>113</v>
      </c>
      <c r="E65" s="21">
        <v>641.26</v>
      </c>
      <c r="F65" s="9">
        <v>258</v>
      </c>
      <c r="G65" s="9">
        <v>6</v>
      </c>
      <c r="H65" s="47">
        <v>45331</v>
      </c>
      <c r="I65" s="11" t="s">
        <v>75</v>
      </c>
    </row>
    <row r="66" spans="1:9" x14ac:dyDescent="0.3">
      <c r="A66" s="8">
        <f>IF(B66&lt;&gt;"",ROWS($B$6:B66),"")</f>
        <v>61</v>
      </c>
      <c r="B66" s="1" t="s">
        <v>713</v>
      </c>
      <c r="C66" s="1" t="s">
        <v>714</v>
      </c>
      <c r="D66" s="1" t="s">
        <v>37</v>
      </c>
      <c r="E66" s="21">
        <v>632.14</v>
      </c>
      <c r="F66" s="9">
        <v>200</v>
      </c>
      <c r="G66" s="9">
        <v>2</v>
      </c>
      <c r="H66" s="47">
        <v>44400</v>
      </c>
      <c r="I66" s="11" t="s">
        <v>34</v>
      </c>
    </row>
    <row r="67" spans="1:9" x14ac:dyDescent="0.3">
      <c r="A67" s="8">
        <f>IF(B67&lt;&gt;"",ROWS($B$6:B67),"")</f>
        <v>62</v>
      </c>
      <c r="B67" s="1" t="s">
        <v>581</v>
      </c>
      <c r="C67" s="1" t="s">
        <v>582</v>
      </c>
      <c r="D67" s="1" t="s">
        <v>399</v>
      </c>
      <c r="E67" s="21">
        <v>586</v>
      </c>
      <c r="F67" s="9">
        <v>158</v>
      </c>
      <c r="G67" s="9">
        <v>1</v>
      </c>
      <c r="H67" s="47">
        <v>45282</v>
      </c>
      <c r="I67" s="11" t="s">
        <v>170</v>
      </c>
    </row>
    <row r="68" spans="1:9" x14ac:dyDescent="0.3">
      <c r="A68" s="8">
        <f>IF(B68&lt;&gt;"",ROWS($B$6:B68),"")</f>
        <v>63</v>
      </c>
      <c r="B68" s="1" t="s">
        <v>773</v>
      </c>
      <c r="C68" s="1" t="s">
        <v>774</v>
      </c>
      <c r="D68" s="1" t="s">
        <v>775</v>
      </c>
      <c r="E68" s="21">
        <v>542</v>
      </c>
      <c r="F68" s="9">
        <v>125</v>
      </c>
      <c r="G68" s="9">
        <v>1</v>
      </c>
      <c r="H68" s="47">
        <v>44694</v>
      </c>
      <c r="I68" s="11" t="s">
        <v>464</v>
      </c>
    </row>
    <row r="69" spans="1:9" x14ac:dyDescent="0.3">
      <c r="A69" s="8">
        <f>IF(B69&lt;&gt;"",ROWS($B$6:B69),"")</f>
        <v>64</v>
      </c>
      <c r="B69" s="1" t="s">
        <v>817</v>
      </c>
      <c r="C69" s="1" t="s">
        <v>818</v>
      </c>
      <c r="D69" s="1" t="s">
        <v>819</v>
      </c>
      <c r="E69" s="21">
        <v>536</v>
      </c>
      <c r="F69" s="9">
        <v>167</v>
      </c>
      <c r="G69" s="9">
        <v>1</v>
      </c>
      <c r="H69" s="47">
        <v>44431</v>
      </c>
      <c r="I69" s="11" t="s">
        <v>510</v>
      </c>
    </row>
    <row r="70" spans="1:9" x14ac:dyDescent="0.3">
      <c r="A70" s="8">
        <f>IF(B70&lt;&gt;"",ROWS($B$6:B70),"")</f>
        <v>65</v>
      </c>
      <c r="B70" s="1" t="s">
        <v>505</v>
      </c>
      <c r="C70" s="1" t="s">
        <v>506</v>
      </c>
      <c r="D70" s="1" t="s">
        <v>167</v>
      </c>
      <c r="E70" s="21">
        <v>533.03</v>
      </c>
      <c r="F70" s="9">
        <v>93</v>
      </c>
      <c r="G70" s="9">
        <v>5</v>
      </c>
      <c r="H70" s="47">
        <v>45471</v>
      </c>
      <c r="I70" s="11" t="s">
        <v>326</v>
      </c>
    </row>
    <row r="71" spans="1:9" x14ac:dyDescent="0.3">
      <c r="A71" s="8">
        <f>IF(B71&lt;&gt;"",ROWS($B$6:B71),"")</f>
        <v>66</v>
      </c>
      <c r="B71" s="1" t="s">
        <v>750</v>
      </c>
      <c r="C71" s="1" t="s">
        <v>751</v>
      </c>
      <c r="D71" s="1" t="s">
        <v>167</v>
      </c>
      <c r="E71" s="21">
        <v>522</v>
      </c>
      <c r="F71" s="9">
        <v>224</v>
      </c>
      <c r="G71" s="9">
        <v>4</v>
      </c>
      <c r="H71" s="47">
        <v>45184</v>
      </c>
      <c r="I71" s="11" t="s">
        <v>75</v>
      </c>
    </row>
    <row r="72" spans="1:9" x14ac:dyDescent="0.3">
      <c r="A72" s="8">
        <f>IF(B72&lt;&gt;"",ROWS($B$6:B72),"")</f>
        <v>67</v>
      </c>
      <c r="B72" s="1" t="s">
        <v>823</v>
      </c>
      <c r="C72" s="1" t="s">
        <v>824</v>
      </c>
      <c r="D72" s="1" t="s">
        <v>456</v>
      </c>
      <c r="E72" s="21">
        <v>503.3</v>
      </c>
      <c r="F72" s="9">
        <v>242</v>
      </c>
      <c r="G72" s="9">
        <v>4</v>
      </c>
      <c r="H72" s="47">
        <v>44981</v>
      </c>
      <c r="I72" s="11" t="s">
        <v>119</v>
      </c>
    </row>
    <row r="73" spans="1:9" x14ac:dyDescent="0.3">
      <c r="A73" s="8">
        <f>IF(B73&lt;&gt;"",ROWS($B$6:B73),"")</f>
        <v>68</v>
      </c>
      <c r="B73" s="1" t="s">
        <v>825</v>
      </c>
      <c r="C73" s="1" t="s">
        <v>826</v>
      </c>
      <c r="D73" s="1" t="s">
        <v>827</v>
      </c>
      <c r="E73" s="21">
        <v>501</v>
      </c>
      <c r="F73" s="9">
        <v>153</v>
      </c>
      <c r="G73" s="9">
        <v>1</v>
      </c>
      <c r="H73" s="47">
        <v>43435</v>
      </c>
      <c r="I73" s="11" t="s">
        <v>510</v>
      </c>
    </row>
    <row r="74" spans="1:9" x14ac:dyDescent="0.3">
      <c r="A74" s="8">
        <f>IF(B74&lt;&gt;"",ROWS($B$6:B74),"")</f>
        <v>69</v>
      </c>
      <c r="B74" s="1" t="s">
        <v>163</v>
      </c>
      <c r="C74" s="1" t="s">
        <v>163</v>
      </c>
      <c r="D74" s="1" t="s">
        <v>164</v>
      </c>
      <c r="E74" s="21">
        <v>456</v>
      </c>
      <c r="F74" s="9">
        <v>81</v>
      </c>
      <c r="G74" s="9">
        <v>2</v>
      </c>
      <c r="H74" s="47">
        <v>45394</v>
      </c>
      <c r="I74" s="11" t="s">
        <v>38</v>
      </c>
    </row>
    <row r="75" spans="1:9" x14ac:dyDescent="0.3">
      <c r="A75" s="8">
        <f>IF(B75&lt;&gt;"",ROWS($B$6:B75),"")</f>
        <v>70</v>
      </c>
      <c r="B75" s="1" t="s">
        <v>831</v>
      </c>
      <c r="C75" s="1" t="s">
        <v>832</v>
      </c>
      <c r="D75" s="1" t="s">
        <v>833</v>
      </c>
      <c r="E75" s="21">
        <v>444</v>
      </c>
      <c r="F75" s="9">
        <v>111</v>
      </c>
      <c r="G75" s="9">
        <v>1</v>
      </c>
      <c r="H75" s="47">
        <v>45156</v>
      </c>
      <c r="I75" s="11" t="s">
        <v>376</v>
      </c>
    </row>
    <row r="76" spans="1:9" x14ac:dyDescent="0.3">
      <c r="A76" s="8">
        <f>IF(B76&lt;&gt;"",ROWS($B$6:B76),"")</f>
        <v>71</v>
      </c>
      <c r="B76" s="1" t="s">
        <v>574</v>
      </c>
      <c r="C76" s="1" t="s">
        <v>575</v>
      </c>
      <c r="D76" s="1" t="s">
        <v>399</v>
      </c>
      <c r="E76" s="21">
        <v>430</v>
      </c>
      <c r="F76" s="9">
        <v>135</v>
      </c>
      <c r="G76" s="9">
        <v>1</v>
      </c>
      <c r="H76" s="47">
        <v>45317</v>
      </c>
      <c r="I76" s="11" t="s">
        <v>464</v>
      </c>
    </row>
    <row r="77" spans="1:9" x14ac:dyDescent="0.3">
      <c r="A77" s="8">
        <f>IF(B77&lt;&gt;"",ROWS($B$6:B77),"")</f>
        <v>72</v>
      </c>
      <c r="B77" s="1" t="s">
        <v>183</v>
      </c>
      <c r="C77" s="1" t="s">
        <v>184</v>
      </c>
      <c r="D77" s="1" t="s">
        <v>185</v>
      </c>
      <c r="E77" s="21">
        <v>422.49</v>
      </c>
      <c r="F77" s="9">
        <v>132</v>
      </c>
      <c r="G77" s="9">
        <v>1</v>
      </c>
      <c r="H77" s="47">
        <v>45373</v>
      </c>
      <c r="I77" s="11" t="s">
        <v>99</v>
      </c>
    </row>
    <row r="78" spans="1:9" x14ac:dyDescent="0.3">
      <c r="A78" s="8">
        <f>IF(B78&lt;&gt;"",ROWS($B$6:B78),"")</f>
        <v>73</v>
      </c>
      <c r="B78" s="1" t="s">
        <v>721</v>
      </c>
      <c r="C78" s="1" t="s">
        <v>721</v>
      </c>
      <c r="D78" s="1" t="s">
        <v>722</v>
      </c>
      <c r="E78" s="21">
        <v>417</v>
      </c>
      <c r="F78" s="9">
        <v>185</v>
      </c>
      <c r="G78" s="9">
        <v>4</v>
      </c>
      <c r="H78" s="47">
        <v>45121</v>
      </c>
      <c r="I78" s="11" t="s">
        <v>75</v>
      </c>
    </row>
    <row r="79" spans="1:9" x14ac:dyDescent="0.3">
      <c r="A79" s="8">
        <f>IF(B79&lt;&gt;"",ROWS($B$6:B79),"")</f>
        <v>74</v>
      </c>
      <c r="B79" s="1" t="s">
        <v>843</v>
      </c>
      <c r="C79" s="1" t="s">
        <v>844</v>
      </c>
      <c r="D79" s="1" t="s">
        <v>845</v>
      </c>
      <c r="E79" s="21">
        <v>400</v>
      </c>
      <c r="F79" s="9">
        <v>80</v>
      </c>
      <c r="G79" s="9">
        <v>1</v>
      </c>
      <c r="H79" s="47">
        <v>44655</v>
      </c>
      <c r="I79" s="11" t="s">
        <v>170</v>
      </c>
    </row>
    <row r="80" spans="1:9" x14ac:dyDescent="0.3">
      <c r="A80" s="8">
        <f>IF(B80&lt;&gt;"",ROWS($B$6:B80),"")</f>
        <v>75</v>
      </c>
      <c r="B80" s="1" t="s">
        <v>743</v>
      </c>
      <c r="C80" s="1" t="s">
        <v>744</v>
      </c>
      <c r="D80" s="1" t="s">
        <v>745</v>
      </c>
      <c r="E80" s="21">
        <v>394</v>
      </c>
      <c r="F80" s="9">
        <v>189</v>
      </c>
      <c r="G80" s="9">
        <v>4</v>
      </c>
      <c r="H80" s="47">
        <v>44925</v>
      </c>
      <c r="I80" s="11" t="s">
        <v>119</v>
      </c>
    </row>
    <row r="81" spans="1:9" x14ac:dyDescent="0.3">
      <c r="A81" s="8">
        <f>IF(B81&lt;&gt;"",ROWS($B$6:B81),"")</f>
        <v>76</v>
      </c>
      <c r="B81" s="1" t="s">
        <v>642</v>
      </c>
      <c r="C81" s="1" t="s">
        <v>643</v>
      </c>
      <c r="D81" s="1" t="s">
        <v>644</v>
      </c>
      <c r="E81" s="21">
        <v>375</v>
      </c>
      <c r="F81" s="9">
        <v>75</v>
      </c>
      <c r="G81" s="9">
        <v>1</v>
      </c>
      <c r="H81" s="47">
        <v>45275</v>
      </c>
      <c r="I81" s="11" t="s">
        <v>944</v>
      </c>
    </row>
    <row r="82" spans="1:9" x14ac:dyDescent="0.3">
      <c r="A82" s="8">
        <f>IF(B82&lt;&gt;"",ROWS($B$6:B82),"")</f>
        <v>77</v>
      </c>
      <c r="B82" s="1" t="s">
        <v>850</v>
      </c>
      <c r="C82" s="1" t="s">
        <v>850</v>
      </c>
      <c r="D82" s="1" t="s">
        <v>851</v>
      </c>
      <c r="E82" s="21">
        <v>372</v>
      </c>
      <c r="F82" s="9">
        <v>93</v>
      </c>
      <c r="G82" s="9">
        <v>1</v>
      </c>
      <c r="H82" s="47">
        <v>44316</v>
      </c>
      <c r="I82" s="11" t="s">
        <v>170</v>
      </c>
    </row>
    <row r="83" spans="1:9" x14ac:dyDescent="0.3">
      <c r="A83" s="8">
        <f>IF(B83&lt;&gt;"",ROWS($B$6:B83),"")</f>
        <v>78</v>
      </c>
      <c r="B83" s="1" t="s">
        <v>176</v>
      </c>
      <c r="C83" s="1" t="s">
        <v>177</v>
      </c>
      <c r="D83" s="1" t="s">
        <v>178</v>
      </c>
      <c r="E83" s="21">
        <v>371</v>
      </c>
      <c r="F83" s="9">
        <v>161</v>
      </c>
      <c r="G83" s="9">
        <v>4</v>
      </c>
      <c r="H83" s="47">
        <v>45338</v>
      </c>
      <c r="I83" s="11" t="s">
        <v>119</v>
      </c>
    </row>
    <row r="84" spans="1:9" x14ac:dyDescent="0.3">
      <c r="A84" s="8">
        <f>IF(B84&lt;&gt;"",ROWS($B$6:B84),"")</f>
        <v>79</v>
      </c>
      <c r="B84" s="1" t="s">
        <v>776</v>
      </c>
      <c r="C84" s="1" t="s">
        <v>777</v>
      </c>
      <c r="D84" s="1" t="s">
        <v>778</v>
      </c>
      <c r="E84" s="21">
        <v>364</v>
      </c>
      <c r="F84" s="9">
        <v>79</v>
      </c>
      <c r="G84" s="9">
        <v>1</v>
      </c>
      <c r="H84" s="47">
        <v>44493</v>
      </c>
      <c r="I84" s="11" t="s">
        <v>510</v>
      </c>
    </row>
    <row r="85" spans="1:9" x14ac:dyDescent="0.3">
      <c r="A85" s="8">
        <f>IF(B85&lt;&gt;"",ROWS($B$6:B85),"")</f>
        <v>80</v>
      </c>
      <c r="B85" s="1" t="s">
        <v>473</v>
      </c>
      <c r="C85" s="1" t="s">
        <v>474</v>
      </c>
      <c r="D85" s="1" t="s">
        <v>475</v>
      </c>
      <c r="E85" s="21">
        <v>359</v>
      </c>
      <c r="F85" s="9">
        <v>77</v>
      </c>
      <c r="G85" s="9">
        <v>1</v>
      </c>
      <c r="H85" s="47">
        <v>45380</v>
      </c>
      <c r="I85" s="11" t="s">
        <v>119</v>
      </c>
    </row>
    <row r="86" spans="1:9" x14ac:dyDescent="0.3">
      <c r="A86" s="8">
        <f>IF(B86&lt;&gt;"",ROWS($B$6:B86),"")</f>
        <v>81</v>
      </c>
      <c r="B86" s="1" t="s">
        <v>630</v>
      </c>
      <c r="C86" s="1" t="s">
        <v>630</v>
      </c>
      <c r="D86" s="1" t="s">
        <v>27</v>
      </c>
      <c r="E86" s="21">
        <v>348.63</v>
      </c>
      <c r="F86" s="9">
        <v>104</v>
      </c>
      <c r="G86" s="9">
        <v>2</v>
      </c>
      <c r="H86" s="47">
        <v>44834</v>
      </c>
      <c r="I86" s="11" t="s">
        <v>170</v>
      </c>
    </row>
    <row r="87" spans="1:9" x14ac:dyDescent="0.3">
      <c r="A87" s="8">
        <f>IF(B87&lt;&gt;"",ROWS($B$6:B87),"")</f>
        <v>82</v>
      </c>
      <c r="B87" s="1" t="s">
        <v>64</v>
      </c>
      <c r="C87" s="1" t="s">
        <v>65</v>
      </c>
      <c r="D87" s="1" t="s">
        <v>66</v>
      </c>
      <c r="E87" s="21">
        <v>293</v>
      </c>
      <c r="F87" s="9">
        <v>45</v>
      </c>
      <c r="G87" s="9">
        <v>3</v>
      </c>
      <c r="H87" s="47">
        <v>45310</v>
      </c>
      <c r="I87" s="11" t="s">
        <v>34</v>
      </c>
    </row>
    <row r="88" spans="1:9" x14ac:dyDescent="0.3">
      <c r="A88" s="8">
        <f>IF(B88&lt;&gt;"",ROWS($B$6:B88),"")</f>
        <v>83</v>
      </c>
      <c r="B88" s="1" t="s">
        <v>655</v>
      </c>
      <c r="C88" s="1" t="s">
        <v>656</v>
      </c>
      <c r="D88" s="1" t="s">
        <v>167</v>
      </c>
      <c r="E88" s="21">
        <v>273</v>
      </c>
      <c r="F88" s="9">
        <v>91</v>
      </c>
      <c r="G88" s="9">
        <v>1</v>
      </c>
      <c r="H88" s="47">
        <v>45233</v>
      </c>
      <c r="I88" s="11" t="s">
        <v>464</v>
      </c>
    </row>
    <row r="89" spans="1:9" x14ac:dyDescent="0.3">
      <c r="A89" s="8">
        <f>IF(B89&lt;&gt;"",ROWS($B$6:B89),"")</f>
        <v>84</v>
      </c>
      <c r="B89" s="1" t="s">
        <v>873</v>
      </c>
      <c r="C89" s="1" t="s">
        <v>874</v>
      </c>
      <c r="D89" s="1" t="s">
        <v>875</v>
      </c>
      <c r="E89" s="21">
        <v>270</v>
      </c>
      <c r="F89" s="9">
        <v>54</v>
      </c>
      <c r="G89" s="9">
        <v>1</v>
      </c>
      <c r="H89" s="47">
        <v>44316</v>
      </c>
      <c r="I89" s="11" t="s">
        <v>170</v>
      </c>
    </row>
    <row r="90" spans="1:9" x14ac:dyDescent="0.3">
      <c r="A90" s="8">
        <f>IF(B90&lt;&gt;"",ROWS($B$6:B90),"")</f>
        <v>85</v>
      </c>
      <c r="B90" s="1" t="s">
        <v>686</v>
      </c>
      <c r="C90" s="1" t="s">
        <v>687</v>
      </c>
      <c r="D90" s="1" t="s">
        <v>167</v>
      </c>
      <c r="E90" s="21">
        <v>262.5</v>
      </c>
      <c r="F90" s="9">
        <v>115</v>
      </c>
      <c r="G90" s="9">
        <v>4</v>
      </c>
      <c r="H90" s="47">
        <v>45240</v>
      </c>
      <c r="I90" s="11" t="s">
        <v>75</v>
      </c>
    </row>
    <row r="91" spans="1:9" x14ac:dyDescent="0.3">
      <c r="A91" s="8">
        <f>IF(B91&lt;&gt;"",ROWS($B$6:B91),"")</f>
        <v>86</v>
      </c>
      <c r="B91" s="1" t="s">
        <v>90</v>
      </c>
      <c r="C91" s="1" t="s">
        <v>91</v>
      </c>
      <c r="D91" s="1" t="s">
        <v>37</v>
      </c>
      <c r="E91" s="21">
        <v>259.99</v>
      </c>
      <c r="F91" s="9">
        <v>76</v>
      </c>
      <c r="G91" s="9">
        <v>1</v>
      </c>
      <c r="H91" s="47">
        <v>45380</v>
      </c>
      <c r="I91" s="11" t="s">
        <v>48</v>
      </c>
    </row>
    <row r="92" spans="1:9" x14ac:dyDescent="0.3">
      <c r="A92" s="8">
        <f>IF(B92&lt;&gt;"",ROWS($B$6:B92),"")</f>
        <v>87</v>
      </c>
      <c r="B92" s="1" t="s">
        <v>878</v>
      </c>
      <c r="C92" s="1" t="s">
        <v>879</v>
      </c>
      <c r="D92" s="1" t="s">
        <v>880</v>
      </c>
      <c r="E92" s="21">
        <v>250</v>
      </c>
      <c r="F92" s="9">
        <v>40</v>
      </c>
      <c r="G92" s="9">
        <v>1</v>
      </c>
      <c r="H92" s="47">
        <v>45009</v>
      </c>
      <c r="I92" s="11" t="s">
        <v>110</v>
      </c>
    </row>
    <row r="93" spans="1:9" x14ac:dyDescent="0.3">
      <c r="A93" s="8">
        <f>IF(B93&lt;&gt;"",ROWS($B$6:B93),"")</f>
        <v>88</v>
      </c>
      <c r="B93" s="1" t="s">
        <v>629</v>
      </c>
      <c r="C93" s="1" t="s">
        <v>629</v>
      </c>
      <c r="D93" s="1" t="s">
        <v>27</v>
      </c>
      <c r="E93" s="21">
        <v>220</v>
      </c>
      <c r="F93" s="9">
        <v>44</v>
      </c>
      <c r="G93" s="9">
        <v>1</v>
      </c>
      <c r="H93" s="47">
        <v>44974</v>
      </c>
      <c r="I93" s="11" t="s">
        <v>75</v>
      </c>
    </row>
    <row r="94" spans="1:9" x14ac:dyDescent="0.3">
      <c r="A94" s="8">
        <f>IF(B94&lt;&gt;"",ROWS($B$6:B94),"")</f>
        <v>89</v>
      </c>
      <c r="B94" s="1" t="s">
        <v>29</v>
      </c>
      <c r="C94" s="1" t="s">
        <v>29</v>
      </c>
      <c r="D94" s="1" t="s">
        <v>27</v>
      </c>
      <c r="E94" s="21">
        <v>210</v>
      </c>
      <c r="F94" s="9">
        <v>65</v>
      </c>
      <c r="G94" s="9">
        <v>1</v>
      </c>
      <c r="H94" s="47">
        <v>45310</v>
      </c>
      <c r="I94" s="11" t="s">
        <v>30</v>
      </c>
    </row>
    <row r="95" spans="1:9" x14ac:dyDescent="0.3">
      <c r="A95" s="8">
        <f>IF(B95&lt;&gt;"",ROWS($B$6:B95),"")</f>
        <v>90</v>
      </c>
      <c r="B95" s="1" t="s">
        <v>841</v>
      </c>
      <c r="C95" s="1" t="s">
        <v>842</v>
      </c>
      <c r="D95" s="1" t="s">
        <v>413</v>
      </c>
      <c r="E95" s="21">
        <v>210</v>
      </c>
      <c r="F95" s="9">
        <v>82</v>
      </c>
      <c r="G95" s="9">
        <v>2</v>
      </c>
      <c r="H95" s="47">
        <v>44645</v>
      </c>
      <c r="I95" s="11" t="s">
        <v>75</v>
      </c>
    </row>
    <row r="96" spans="1:9" x14ac:dyDescent="0.3">
      <c r="A96" s="8">
        <f>IF(B96&lt;&gt;"",ROWS($B$6:B96),"")</f>
        <v>91</v>
      </c>
      <c r="B96" s="1" t="s">
        <v>136</v>
      </c>
      <c r="C96" s="1" t="s">
        <v>137</v>
      </c>
      <c r="D96" s="1" t="s">
        <v>138</v>
      </c>
      <c r="E96" s="21">
        <v>196</v>
      </c>
      <c r="F96" s="9">
        <v>34</v>
      </c>
      <c r="G96" s="9">
        <v>1</v>
      </c>
      <c r="H96" s="47">
        <v>45401</v>
      </c>
      <c r="I96" s="11" t="s">
        <v>75</v>
      </c>
    </row>
    <row r="97" spans="1:9" x14ac:dyDescent="0.3">
      <c r="A97" s="8">
        <f>IF(B97&lt;&gt;"",ROWS($B$6:B97),"")</f>
        <v>92</v>
      </c>
      <c r="B97" s="1" t="s">
        <v>236</v>
      </c>
      <c r="C97" s="1" t="s">
        <v>237</v>
      </c>
      <c r="D97" s="1" t="s">
        <v>37</v>
      </c>
      <c r="E97" s="21">
        <v>177</v>
      </c>
      <c r="F97" s="9">
        <v>39</v>
      </c>
      <c r="G97" s="9">
        <v>1</v>
      </c>
      <c r="H97" s="47">
        <v>45359</v>
      </c>
      <c r="I97" s="11" t="s">
        <v>116</v>
      </c>
    </row>
    <row r="98" spans="1:9" x14ac:dyDescent="0.3">
      <c r="A98" s="8">
        <f>IF(B98&lt;&gt;"",ROWS($B$6:B98),"")</f>
        <v>93</v>
      </c>
      <c r="B98" s="1" t="s">
        <v>666</v>
      </c>
      <c r="C98" s="1" t="s">
        <v>667</v>
      </c>
      <c r="D98" s="1" t="s">
        <v>281</v>
      </c>
      <c r="E98" s="21">
        <v>166</v>
      </c>
      <c r="F98" s="9">
        <v>52</v>
      </c>
      <c r="G98" s="9">
        <v>1</v>
      </c>
      <c r="H98" s="47">
        <v>44855</v>
      </c>
      <c r="I98" s="11" t="s">
        <v>75</v>
      </c>
    </row>
    <row r="99" spans="1:9" x14ac:dyDescent="0.3">
      <c r="A99" s="8">
        <f>IF(B99&lt;&gt;"",ROWS($B$6:B99),"")</f>
        <v>94</v>
      </c>
      <c r="B99" s="1" t="s">
        <v>276</v>
      </c>
      <c r="C99" s="1" t="s">
        <v>277</v>
      </c>
      <c r="D99" s="1" t="s">
        <v>278</v>
      </c>
      <c r="E99" s="21">
        <v>143.5</v>
      </c>
      <c r="F99" s="9">
        <v>28</v>
      </c>
      <c r="G99" s="9">
        <v>2</v>
      </c>
      <c r="H99" s="47">
        <v>45408</v>
      </c>
      <c r="I99" s="11" t="s">
        <v>75</v>
      </c>
    </row>
    <row r="100" spans="1:9" x14ac:dyDescent="0.3">
      <c r="A100" s="8">
        <f>IF(B100&lt;&gt;"",ROWS($B$6:B100),"")</f>
        <v>95</v>
      </c>
      <c r="B100" s="1" t="s">
        <v>913</v>
      </c>
      <c r="C100" s="1" t="s">
        <v>914</v>
      </c>
      <c r="D100" s="1" t="s">
        <v>915</v>
      </c>
      <c r="E100" s="21">
        <v>108</v>
      </c>
      <c r="F100" s="9">
        <v>18</v>
      </c>
      <c r="G100" s="9">
        <v>1</v>
      </c>
      <c r="H100" s="47">
        <v>45149</v>
      </c>
      <c r="I100" s="11" t="s">
        <v>376</v>
      </c>
    </row>
    <row r="101" spans="1:9" x14ac:dyDescent="0.3">
      <c r="A101" s="8">
        <f>IF(B101&lt;&gt;"",ROWS($B$6:B101),"")</f>
        <v>96</v>
      </c>
      <c r="B101" s="1" t="s">
        <v>319</v>
      </c>
      <c r="C101" s="1" t="s">
        <v>319</v>
      </c>
      <c r="D101" s="1" t="s">
        <v>27</v>
      </c>
      <c r="E101" s="21">
        <v>100</v>
      </c>
      <c r="F101" s="9">
        <v>10</v>
      </c>
      <c r="G101" s="9">
        <v>1</v>
      </c>
      <c r="H101" s="47">
        <v>45345</v>
      </c>
      <c r="I101" s="11" t="s">
        <v>75</v>
      </c>
    </row>
    <row r="102" spans="1:9" x14ac:dyDescent="0.3">
      <c r="A102" s="8">
        <f>IF(B102&lt;&gt;"",ROWS($B$6:B102),"")</f>
        <v>97</v>
      </c>
      <c r="B102" s="1" t="s">
        <v>834</v>
      </c>
      <c r="C102" s="1" t="s">
        <v>835</v>
      </c>
      <c r="D102" s="1" t="s">
        <v>394</v>
      </c>
      <c r="E102" s="21">
        <v>100</v>
      </c>
      <c r="F102" s="9">
        <v>20</v>
      </c>
      <c r="G102" s="9">
        <v>1</v>
      </c>
      <c r="H102" s="47">
        <v>45191</v>
      </c>
      <c r="I102" s="11" t="s">
        <v>464</v>
      </c>
    </row>
    <row r="103" spans="1:9" x14ac:dyDescent="0.3">
      <c r="A103" s="8">
        <f>IF(B103&lt;&gt;"",ROWS($B$6:B103),"")</f>
        <v>98</v>
      </c>
      <c r="B103" s="1" t="s">
        <v>349</v>
      </c>
      <c r="C103" s="1" t="s">
        <v>350</v>
      </c>
      <c r="D103" s="1" t="s">
        <v>351</v>
      </c>
      <c r="E103" s="21">
        <v>93.6</v>
      </c>
      <c r="F103" s="9">
        <v>13</v>
      </c>
      <c r="G103" s="9">
        <v>1</v>
      </c>
      <c r="H103" s="47">
        <v>45331</v>
      </c>
      <c r="I103" s="11" t="s">
        <v>170</v>
      </c>
    </row>
    <row r="104" spans="1:9" x14ac:dyDescent="0.3">
      <c r="A104" s="8">
        <f>IF(B104&lt;&gt;"",ROWS($B$6:B104),"")</f>
        <v>99</v>
      </c>
      <c r="B104" s="1" t="s">
        <v>400</v>
      </c>
      <c r="C104" s="1" t="s">
        <v>401</v>
      </c>
      <c r="D104" s="1" t="s">
        <v>167</v>
      </c>
      <c r="E104" s="21">
        <v>88</v>
      </c>
      <c r="F104" s="9">
        <v>14</v>
      </c>
      <c r="G104" s="9">
        <v>1</v>
      </c>
      <c r="H104" s="47">
        <v>45254</v>
      </c>
      <c r="I104" s="11" t="s">
        <v>75</v>
      </c>
    </row>
    <row r="105" spans="1:9" x14ac:dyDescent="0.3">
      <c r="A105" s="8">
        <f>IF(B105&lt;&gt;"",ROWS($B$6:B105),"")</f>
        <v>100</v>
      </c>
      <c r="B105" s="1" t="s">
        <v>247</v>
      </c>
      <c r="C105" s="1" t="s">
        <v>248</v>
      </c>
      <c r="D105" s="1" t="s">
        <v>167</v>
      </c>
      <c r="E105" s="21">
        <v>87</v>
      </c>
      <c r="F105" s="9">
        <v>18</v>
      </c>
      <c r="G105" s="9">
        <v>1</v>
      </c>
      <c r="H105" s="47">
        <v>45379</v>
      </c>
      <c r="I105" s="11" t="s">
        <v>170</v>
      </c>
    </row>
    <row r="106" spans="1:9" x14ac:dyDescent="0.3">
      <c r="A106" s="8">
        <f>IF(B106&lt;&gt;"",ROWS($B$6:B106),"")</f>
        <v>101</v>
      </c>
      <c r="B106" s="1" t="s">
        <v>928</v>
      </c>
      <c r="C106" s="1" t="s">
        <v>929</v>
      </c>
      <c r="D106" s="1" t="s">
        <v>167</v>
      </c>
      <c r="E106" s="21">
        <v>68</v>
      </c>
      <c r="F106" s="9">
        <v>14</v>
      </c>
      <c r="G106" s="9">
        <v>1</v>
      </c>
      <c r="H106" s="47">
        <v>45012</v>
      </c>
      <c r="I106" s="11" t="s">
        <v>170</v>
      </c>
    </row>
    <row r="107" spans="1:9" x14ac:dyDescent="0.3">
      <c r="A107" s="8">
        <f>IF(B107&lt;&gt;"",ROWS($B$6:B107),"")</f>
        <v>102</v>
      </c>
      <c r="B107" s="1" t="s">
        <v>930</v>
      </c>
      <c r="C107" s="1" t="s">
        <v>931</v>
      </c>
      <c r="D107" s="1" t="s">
        <v>413</v>
      </c>
      <c r="E107" s="21">
        <v>64</v>
      </c>
      <c r="F107" s="9">
        <v>13</v>
      </c>
      <c r="G107" s="9">
        <v>1</v>
      </c>
      <c r="H107" s="47" t="s">
        <v>58</v>
      </c>
      <c r="I107" s="11" t="s">
        <v>170</v>
      </c>
    </row>
    <row r="108" spans="1:9" x14ac:dyDescent="0.3">
      <c r="A108" s="8">
        <f>IF(B108&lt;&gt;"",ROWS($B$6:B108),"")</f>
        <v>103</v>
      </c>
      <c r="B108" s="1" t="s">
        <v>377</v>
      </c>
      <c r="C108" s="1" t="s">
        <v>378</v>
      </c>
      <c r="D108" s="1" t="s">
        <v>37</v>
      </c>
      <c r="E108" s="21">
        <v>42</v>
      </c>
      <c r="F108" s="9">
        <v>12</v>
      </c>
      <c r="G108" s="9">
        <v>1</v>
      </c>
      <c r="H108" s="47">
        <v>45359</v>
      </c>
      <c r="I108" s="11" t="s">
        <v>119</v>
      </c>
    </row>
    <row r="109" spans="1:9" x14ac:dyDescent="0.3">
      <c r="A109" s="8">
        <f>IF(B109&lt;&gt;"",ROWS($B$6:B109),"")</f>
        <v>104</v>
      </c>
      <c r="B109" s="1" t="s">
        <v>223</v>
      </c>
      <c r="C109" s="1" t="s">
        <v>224</v>
      </c>
      <c r="D109" s="1" t="s">
        <v>225</v>
      </c>
      <c r="E109" s="21">
        <v>40</v>
      </c>
      <c r="F109" s="9">
        <v>8</v>
      </c>
      <c r="G109" s="9">
        <v>1</v>
      </c>
      <c r="H109" s="47">
        <v>45296</v>
      </c>
      <c r="I109" s="11" t="s">
        <v>99</v>
      </c>
    </row>
    <row r="110" spans="1:9" x14ac:dyDescent="0.3">
      <c r="A110" s="8">
        <f>IF(B110&lt;&gt;"",ROWS($B$6:B110),"")</f>
        <v>105</v>
      </c>
      <c r="B110" s="1" t="s">
        <v>421</v>
      </c>
      <c r="C110" s="1" t="s">
        <v>422</v>
      </c>
      <c r="D110" s="1" t="s">
        <v>164</v>
      </c>
      <c r="E110" s="21">
        <v>33</v>
      </c>
      <c r="F110" s="9">
        <v>7</v>
      </c>
      <c r="G110" s="9">
        <v>1</v>
      </c>
      <c r="H110" s="47">
        <v>45429</v>
      </c>
      <c r="I110" s="11" t="s">
        <v>150</v>
      </c>
    </row>
    <row r="111" spans="1:9" x14ac:dyDescent="0.3">
      <c r="A111" s="8">
        <f>IF(B111&lt;&gt;"",ROWS($B$6:B111),"")</f>
        <v>106</v>
      </c>
      <c r="B111" s="1" t="s">
        <v>306</v>
      </c>
      <c r="C111" s="1" t="s">
        <v>307</v>
      </c>
      <c r="D111" s="1" t="s">
        <v>308</v>
      </c>
      <c r="E111" s="21">
        <v>10</v>
      </c>
      <c r="F111" s="9">
        <v>2</v>
      </c>
      <c r="G111" s="9">
        <v>1</v>
      </c>
      <c r="H111" s="47">
        <v>45394</v>
      </c>
      <c r="I111" s="11" t="s">
        <v>150</v>
      </c>
    </row>
    <row r="112" spans="1:9" x14ac:dyDescent="0.3">
      <c r="E112" s="19">
        <f>SUBTOTAL(109,Table3_Birželis[Pajamos])</f>
        <v>1767940.64</v>
      </c>
      <c r="F112" s="12">
        <f>SUBTOTAL(109,Table3_Birželis[Žiūrovų skaičius])</f>
        <v>298100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7"/>
  <sheetViews>
    <sheetView workbookViewId="0">
      <selection activeCell="B9" sqref="B9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19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35</v>
      </c>
      <c r="C6" s="1" t="s">
        <v>36</v>
      </c>
      <c r="D6" s="1" t="s">
        <v>37</v>
      </c>
      <c r="E6" s="21">
        <v>835767.94</v>
      </c>
      <c r="F6" s="9">
        <v>142945</v>
      </c>
      <c r="G6" s="9">
        <v>31</v>
      </c>
      <c r="H6" s="47">
        <v>45478</v>
      </c>
      <c r="I6" s="11" t="s">
        <v>38</v>
      </c>
    </row>
    <row r="7" spans="1:9" x14ac:dyDescent="0.3">
      <c r="A7" s="8">
        <f>IF(B7&lt;&gt;"",ROWS($B$6:B7),"")</f>
        <v>2</v>
      </c>
      <c r="B7" s="1" t="s">
        <v>31</v>
      </c>
      <c r="C7" s="1" t="s">
        <v>32</v>
      </c>
      <c r="D7" s="1" t="s">
        <v>33</v>
      </c>
      <c r="E7" s="21">
        <v>372314.49</v>
      </c>
      <c r="F7" s="9">
        <v>66559</v>
      </c>
      <c r="G7" s="9">
        <v>32</v>
      </c>
      <c r="H7" s="47">
        <v>45457</v>
      </c>
      <c r="I7" s="11" t="s">
        <v>34</v>
      </c>
    </row>
    <row r="8" spans="1:9" x14ac:dyDescent="0.3">
      <c r="A8" s="8">
        <f>IF(B8&lt;&gt;"",ROWS($B$6:B8),"")</f>
        <v>3</v>
      </c>
      <c r="B8" s="1" t="s">
        <v>49</v>
      </c>
      <c r="C8" s="1" t="s">
        <v>50</v>
      </c>
      <c r="D8" s="1" t="s">
        <v>37</v>
      </c>
      <c r="E8" s="21">
        <v>303717.11</v>
      </c>
      <c r="F8" s="9">
        <v>37565</v>
      </c>
      <c r="G8" s="9">
        <v>15</v>
      </c>
      <c r="H8" s="47">
        <v>45499</v>
      </c>
      <c r="I8" s="11" t="s">
        <v>34</v>
      </c>
    </row>
    <row r="9" spans="1:9" x14ac:dyDescent="0.3">
      <c r="A9" s="8">
        <f>IF(B9&lt;&gt;"",ROWS($B$6:B9),"")</f>
        <v>4</v>
      </c>
      <c r="B9" s="1" t="s">
        <v>92</v>
      </c>
      <c r="C9" s="1" t="s">
        <v>93</v>
      </c>
      <c r="D9" s="1" t="s">
        <v>37</v>
      </c>
      <c r="E9" s="21">
        <v>128968.86</v>
      </c>
      <c r="F9" s="9">
        <v>18702</v>
      </c>
      <c r="G9" s="9">
        <v>17</v>
      </c>
      <c r="H9" s="47">
        <v>45471</v>
      </c>
      <c r="I9" s="11" t="s">
        <v>56</v>
      </c>
    </row>
    <row r="10" spans="1:9" x14ac:dyDescent="0.3">
      <c r="A10" s="8">
        <f>IF(B10&lt;&gt;"",ROWS($B$6:B10),"")</f>
        <v>5</v>
      </c>
      <c r="B10" s="1" t="s">
        <v>96</v>
      </c>
      <c r="C10" s="1" t="s">
        <v>97</v>
      </c>
      <c r="D10" s="1" t="s">
        <v>37</v>
      </c>
      <c r="E10" s="21">
        <v>97845.759999999995</v>
      </c>
      <c r="F10" s="9">
        <v>14005</v>
      </c>
      <c r="G10" s="9">
        <v>16</v>
      </c>
      <c r="H10" s="47" t="s">
        <v>98</v>
      </c>
      <c r="I10" s="11" t="s">
        <v>99</v>
      </c>
    </row>
    <row r="11" spans="1:9" x14ac:dyDescent="0.3">
      <c r="A11" s="8">
        <f>IF(B11&lt;&gt;"",ROWS($B$6:B11),"")</f>
        <v>6</v>
      </c>
      <c r="B11" s="1" t="s">
        <v>139</v>
      </c>
      <c r="C11" s="1" t="s">
        <v>140</v>
      </c>
      <c r="D11" s="1" t="s">
        <v>37</v>
      </c>
      <c r="E11" s="21">
        <v>66988.14</v>
      </c>
      <c r="F11" s="9">
        <v>9391</v>
      </c>
      <c r="G11" s="9">
        <v>14</v>
      </c>
      <c r="H11" s="47" t="s">
        <v>98</v>
      </c>
      <c r="I11" s="11" t="s">
        <v>141</v>
      </c>
    </row>
    <row r="12" spans="1:9" x14ac:dyDescent="0.3">
      <c r="A12" s="8">
        <f>IF(B12&lt;&gt;"",ROWS($B$6:B12),"")</f>
        <v>7</v>
      </c>
      <c r="B12" s="1" t="s">
        <v>209</v>
      </c>
      <c r="C12" s="1" t="s">
        <v>210</v>
      </c>
      <c r="D12" s="1" t="s">
        <v>37</v>
      </c>
      <c r="E12" s="21">
        <v>45188.79</v>
      </c>
      <c r="F12" s="9">
        <v>6728</v>
      </c>
      <c r="G12" s="9">
        <v>17</v>
      </c>
      <c r="H12" s="47">
        <v>45478</v>
      </c>
      <c r="I12" s="11" t="s">
        <v>34</v>
      </c>
    </row>
    <row r="13" spans="1:9" x14ac:dyDescent="0.3">
      <c r="A13" s="8">
        <f>IF(B13&lt;&gt;"",ROWS($B$6:B13),"")</f>
        <v>8</v>
      </c>
      <c r="B13" s="1" t="s">
        <v>82</v>
      </c>
      <c r="C13" s="1" t="s">
        <v>83</v>
      </c>
      <c r="D13" s="1" t="s">
        <v>37</v>
      </c>
      <c r="E13" s="21">
        <v>38751.74</v>
      </c>
      <c r="F13" s="9">
        <v>5797</v>
      </c>
      <c r="G13" s="9">
        <v>11</v>
      </c>
      <c r="H13" s="47">
        <v>45450</v>
      </c>
      <c r="I13" s="11" t="s">
        <v>45</v>
      </c>
    </row>
    <row r="14" spans="1:9" x14ac:dyDescent="0.3">
      <c r="A14" s="8">
        <f>IF(B14&lt;&gt;"",ROWS($B$6:B14),"")</f>
        <v>9</v>
      </c>
      <c r="B14" s="1" t="s">
        <v>251</v>
      </c>
      <c r="C14" s="1" t="s">
        <v>252</v>
      </c>
      <c r="D14" s="1" t="s">
        <v>37</v>
      </c>
      <c r="E14" s="21">
        <v>36575.81</v>
      </c>
      <c r="F14" s="9">
        <v>5988</v>
      </c>
      <c r="G14" s="9">
        <v>20</v>
      </c>
      <c r="H14" s="47">
        <v>45485</v>
      </c>
      <c r="I14" s="11" t="s">
        <v>45</v>
      </c>
    </row>
    <row r="15" spans="1:9" x14ac:dyDescent="0.3">
      <c r="A15" s="8">
        <f>IF(B15&lt;&gt;"",ROWS($B$6:B15),"")</f>
        <v>10</v>
      </c>
      <c r="B15" s="1" t="s">
        <v>59</v>
      </c>
      <c r="C15" s="1" t="s">
        <v>60</v>
      </c>
      <c r="D15" s="1" t="s">
        <v>37</v>
      </c>
      <c r="E15" s="21">
        <v>34369.31</v>
      </c>
      <c r="F15" s="9">
        <v>6586</v>
      </c>
      <c r="G15" s="9">
        <v>14</v>
      </c>
      <c r="H15" s="47">
        <v>45436</v>
      </c>
      <c r="I15" s="11" t="s">
        <v>45</v>
      </c>
    </row>
    <row r="16" spans="1:9" x14ac:dyDescent="0.3">
      <c r="A16" s="8">
        <f>IF(B16&lt;&gt;"",ROWS($B$6:B16),"")</f>
        <v>11</v>
      </c>
      <c r="B16" s="1" t="s">
        <v>270</v>
      </c>
      <c r="C16" s="1" t="s">
        <v>271</v>
      </c>
      <c r="D16" s="1" t="s">
        <v>37</v>
      </c>
      <c r="E16" s="21">
        <v>32217</v>
      </c>
      <c r="F16" s="9">
        <v>4715</v>
      </c>
      <c r="G16" s="9">
        <v>13</v>
      </c>
      <c r="H16" s="47">
        <v>45478</v>
      </c>
      <c r="I16" s="11" t="s">
        <v>150</v>
      </c>
    </row>
    <row r="17" spans="1:9" x14ac:dyDescent="0.3">
      <c r="A17" s="8">
        <f>IF(B17&lt;&gt;"",ROWS($B$6:B17),"")</f>
        <v>12</v>
      </c>
      <c r="B17" s="1" t="s">
        <v>329</v>
      </c>
      <c r="C17" s="1" t="s">
        <v>330</v>
      </c>
      <c r="D17" s="1" t="s">
        <v>37</v>
      </c>
      <c r="E17" s="21">
        <v>21772.82</v>
      </c>
      <c r="F17" s="9">
        <v>3364</v>
      </c>
      <c r="G17" s="9">
        <v>17</v>
      </c>
      <c r="H17" s="47">
        <v>45485</v>
      </c>
      <c r="I17" s="11" t="s">
        <v>38</v>
      </c>
    </row>
    <row r="18" spans="1:9" x14ac:dyDescent="0.3">
      <c r="A18" s="8">
        <f>IF(B18&lt;&gt;"",ROWS($B$6:B18),"")</f>
        <v>13</v>
      </c>
      <c r="B18" s="1" t="s">
        <v>240</v>
      </c>
      <c r="C18" s="1" t="s">
        <v>241</v>
      </c>
      <c r="D18" s="1" t="s">
        <v>242</v>
      </c>
      <c r="E18" s="21">
        <v>20855.62</v>
      </c>
      <c r="F18" s="9">
        <v>4024</v>
      </c>
      <c r="G18" s="9">
        <v>16</v>
      </c>
      <c r="H18" s="47">
        <v>45499</v>
      </c>
      <c r="I18" s="11" t="s">
        <v>119</v>
      </c>
    </row>
    <row r="19" spans="1:9" x14ac:dyDescent="0.3">
      <c r="A19" s="8">
        <f>IF(B19&lt;&gt;"",ROWS($B$6:B19),"")</f>
        <v>14</v>
      </c>
      <c r="B19" s="1" t="s">
        <v>397</v>
      </c>
      <c r="C19" s="1" t="s">
        <v>398</v>
      </c>
      <c r="D19" s="1" t="s">
        <v>399</v>
      </c>
      <c r="E19" s="21">
        <v>10554</v>
      </c>
      <c r="F19" s="9">
        <v>2267</v>
      </c>
      <c r="G19" s="9">
        <v>14</v>
      </c>
      <c r="H19" s="47">
        <v>45492</v>
      </c>
      <c r="I19" s="11" t="s">
        <v>150</v>
      </c>
    </row>
    <row r="20" spans="1:9" x14ac:dyDescent="0.3">
      <c r="A20" s="8">
        <f>IF(B20&lt;&gt;"",ROWS($B$6:B20),"")</f>
        <v>15</v>
      </c>
      <c r="B20" s="1" t="s">
        <v>345</v>
      </c>
      <c r="C20" s="1" t="s">
        <v>346</v>
      </c>
      <c r="D20" s="1" t="s">
        <v>74</v>
      </c>
      <c r="E20" s="21">
        <v>8560</v>
      </c>
      <c r="F20" s="9">
        <v>1426</v>
      </c>
      <c r="G20" s="9">
        <v>14</v>
      </c>
      <c r="H20" s="47">
        <v>45471</v>
      </c>
      <c r="I20" s="11" t="s">
        <v>150</v>
      </c>
    </row>
    <row r="21" spans="1:9" x14ac:dyDescent="0.3">
      <c r="A21" s="8">
        <f>IF(B21&lt;&gt;"",ROWS($B$6:B21),"")</f>
        <v>16</v>
      </c>
      <c r="B21" s="1" t="s">
        <v>439</v>
      </c>
      <c r="C21" s="1" t="s">
        <v>440</v>
      </c>
      <c r="D21" s="1" t="s">
        <v>394</v>
      </c>
      <c r="E21" s="21">
        <v>8094.77</v>
      </c>
      <c r="F21" s="9">
        <v>1221</v>
      </c>
      <c r="G21" s="9">
        <v>12</v>
      </c>
      <c r="H21" s="47">
        <v>45485</v>
      </c>
      <c r="I21" s="11" t="s">
        <v>441</v>
      </c>
    </row>
    <row r="22" spans="1:9" x14ac:dyDescent="0.3">
      <c r="A22" s="8">
        <f>IF(B22&lt;&gt;"",ROWS($B$6:B22),"")</f>
        <v>17</v>
      </c>
      <c r="B22" s="1" t="s">
        <v>382</v>
      </c>
      <c r="C22" s="1" t="s">
        <v>383</v>
      </c>
      <c r="D22" s="1" t="s">
        <v>37</v>
      </c>
      <c r="E22" s="21">
        <v>7704.98</v>
      </c>
      <c r="F22" s="9">
        <v>1221</v>
      </c>
      <c r="G22" s="9">
        <v>9</v>
      </c>
      <c r="H22" s="47">
        <v>45471</v>
      </c>
      <c r="I22" s="11" t="s">
        <v>323</v>
      </c>
    </row>
    <row r="23" spans="1:9" x14ac:dyDescent="0.3">
      <c r="A23" s="8">
        <f>IF(B23&lt;&gt;"",ROWS($B$6:B23),"")</f>
        <v>18</v>
      </c>
      <c r="B23" s="1" t="s">
        <v>467</v>
      </c>
      <c r="C23" s="1" t="s">
        <v>468</v>
      </c>
      <c r="D23" s="1" t="s">
        <v>167</v>
      </c>
      <c r="E23" s="21">
        <v>4931</v>
      </c>
      <c r="F23" s="9">
        <v>805</v>
      </c>
      <c r="G23" s="9">
        <v>12</v>
      </c>
      <c r="H23" s="47">
        <v>45499</v>
      </c>
      <c r="I23" s="11" t="s">
        <v>150</v>
      </c>
    </row>
    <row r="24" spans="1:9" x14ac:dyDescent="0.3">
      <c r="A24" s="8">
        <f>IF(B24&lt;&gt;"",ROWS($B$6:B24),"")</f>
        <v>19</v>
      </c>
      <c r="B24" s="1" t="s">
        <v>505</v>
      </c>
      <c r="C24" s="1" t="s">
        <v>506</v>
      </c>
      <c r="D24" s="1" t="s">
        <v>167</v>
      </c>
      <c r="E24" s="21">
        <v>4442.97</v>
      </c>
      <c r="F24" s="9">
        <v>746</v>
      </c>
      <c r="G24" s="9">
        <v>8</v>
      </c>
      <c r="H24" s="47">
        <v>45471</v>
      </c>
      <c r="I24" s="11" t="s">
        <v>326</v>
      </c>
    </row>
    <row r="25" spans="1:9" x14ac:dyDescent="0.3">
      <c r="A25" s="8">
        <f>IF(B25&lt;&gt;"",ROWS($B$6:B25),"")</f>
        <v>20</v>
      </c>
      <c r="B25" s="1" t="s">
        <v>465</v>
      </c>
      <c r="C25" s="1" t="s">
        <v>466</v>
      </c>
      <c r="D25" s="1" t="s">
        <v>394</v>
      </c>
      <c r="E25" s="21">
        <v>3861.4</v>
      </c>
      <c r="F25" s="9">
        <v>904</v>
      </c>
      <c r="G25" s="9">
        <v>5</v>
      </c>
      <c r="H25" s="47">
        <v>45492</v>
      </c>
      <c r="I25" s="11" t="s">
        <v>464</v>
      </c>
    </row>
    <row r="26" spans="1:9" x14ac:dyDescent="0.3">
      <c r="A26" s="8">
        <f>IF(B26&lt;&gt;"",ROWS($B$6:B26),"")</f>
        <v>21</v>
      </c>
      <c r="B26" s="1" t="s">
        <v>327</v>
      </c>
      <c r="C26" s="1" t="s">
        <v>328</v>
      </c>
      <c r="D26" s="1" t="s">
        <v>37</v>
      </c>
      <c r="E26" s="21">
        <v>3714.18</v>
      </c>
      <c r="F26" s="9">
        <v>600</v>
      </c>
      <c r="G26" s="9">
        <v>5</v>
      </c>
      <c r="H26" s="47">
        <v>45464</v>
      </c>
      <c r="I26" s="11" t="s">
        <v>119</v>
      </c>
    </row>
    <row r="27" spans="1:9" x14ac:dyDescent="0.3">
      <c r="A27" s="8">
        <f>IF(B27&lt;&gt;"",ROWS($B$6:B27),"")</f>
        <v>22</v>
      </c>
      <c r="B27" s="1" t="s">
        <v>395</v>
      </c>
      <c r="C27" s="1" t="s">
        <v>395</v>
      </c>
      <c r="D27" s="1" t="s">
        <v>396</v>
      </c>
      <c r="E27" s="21">
        <v>3034.2</v>
      </c>
      <c r="F27" s="9">
        <v>459</v>
      </c>
      <c r="G27" s="9">
        <v>4</v>
      </c>
      <c r="H27" s="47">
        <v>45191</v>
      </c>
      <c r="I27" s="11" t="s">
        <v>170</v>
      </c>
    </row>
    <row r="28" spans="1:9" x14ac:dyDescent="0.3">
      <c r="A28" s="8">
        <f>IF(B28&lt;&gt;"",ROWS($B$6:B28),"")</f>
        <v>23</v>
      </c>
      <c r="B28" s="1" t="s">
        <v>537</v>
      </c>
      <c r="C28" s="1" t="s">
        <v>538</v>
      </c>
      <c r="D28" s="1" t="s">
        <v>308</v>
      </c>
      <c r="E28" s="21">
        <v>2848.71</v>
      </c>
      <c r="F28" s="9">
        <v>496</v>
      </c>
      <c r="G28" s="9">
        <v>17</v>
      </c>
      <c r="H28" s="47">
        <v>45471</v>
      </c>
      <c r="I28" s="11" t="s">
        <v>75</v>
      </c>
    </row>
    <row r="29" spans="1:9" x14ac:dyDescent="0.3">
      <c r="A29" s="8">
        <f>IF(B29&lt;&gt;"",ROWS($B$6:B29),"")</f>
        <v>24</v>
      </c>
      <c r="B29" s="1" t="s">
        <v>343</v>
      </c>
      <c r="C29" s="1" t="s">
        <v>344</v>
      </c>
      <c r="D29" s="1" t="s">
        <v>281</v>
      </c>
      <c r="E29" s="21">
        <v>2055.1999999999998</v>
      </c>
      <c r="F29" s="9">
        <v>341</v>
      </c>
      <c r="G29" s="9">
        <v>4</v>
      </c>
      <c r="H29" s="47">
        <v>45401</v>
      </c>
      <c r="I29" s="11" t="s">
        <v>246</v>
      </c>
    </row>
    <row r="30" spans="1:9" x14ac:dyDescent="0.3">
      <c r="A30" s="8">
        <f>IF(B30&lt;&gt;"",ROWS($B$6:B30),"")</f>
        <v>25</v>
      </c>
      <c r="B30" s="1" t="s">
        <v>192</v>
      </c>
      <c r="C30" s="1" t="s">
        <v>193</v>
      </c>
      <c r="D30" s="1" t="s">
        <v>194</v>
      </c>
      <c r="E30" s="21">
        <v>1824.2799999999916</v>
      </c>
      <c r="F30" s="9">
        <v>289</v>
      </c>
      <c r="G30" s="9">
        <v>2</v>
      </c>
      <c r="H30" s="47">
        <v>45379</v>
      </c>
      <c r="I30" s="11" t="s">
        <v>170</v>
      </c>
    </row>
    <row r="31" spans="1:9" x14ac:dyDescent="0.3">
      <c r="A31" s="8">
        <f>IF(B31&lt;&gt;"",ROWS($B$6:B31),"")</f>
        <v>26</v>
      </c>
      <c r="B31" s="1" t="s">
        <v>197</v>
      </c>
      <c r="C31" s="1" t="s">
        <v>198</v>
      </c>
      <c r="D31" s="1" t="s">
        <v>37</v>
      </c>
      <c r="E31" s="21">
        <v>1625.83</v>
      </c>
      <c r="F31" s="9">
        <v>274</v>
      </c>
      <c r="G31" s="9">
        <v>7</v>
      </c>
      <c r="H31" s="47">
        <v>45450</v>
      </c>
      <c r="I31" s="11" t="s">
        <v>48</v>
      </c>
    </row>
    <row r="32" spans="1:9" x14ac:dyDescent="0.3">
      <c r="A32" s="8">
        <f>IF(B32&lt;&gt;"",ROWS($B$6:B32),"")</f>
        <v>27</v>
      </c>
      <c r="B32" s="1" t="s">
        <v>695</v>
      </c>
      <c r="C32" s="1" t="s">
        <v>696</v>
      </c>
      <c r="D32" s="1" t="s">
        <v>697</v>
      </c>
      <c r="E32" s="21">
        <v>1584</v>
      </c>
      <c r="F32" s="9">
        <v>291</v>
      </c>
      <c r="G32" s="9">
        <v>9</v>
      </c>
      <c r="H32" s="47">
        <v>45485</v>
      </c>
      <c r="I32" s="11" t="s">
        <v>150</v>
      </c>
    </row>
    <row r="33" spans="1:9" x14ac:dyDescent="0.3">
      <c r="A33" s="8">
        <f>IF(B33&lt;&gt;"",ROWS($B$6:B33),"")</f>
        <v>28</v>
      </c>
      <c r="B33" s="1" t="s">
        <v>182</v>
      </c>
      <c r="C33" s="1" t="s">
        <v>182</v>
      </c>
      <c r="D33" s="1" t="s">
        <v>27</v>
      </c>
      <c r="E33" s="21">
        <v>1281.5300000000002</v>
      </c>
      <c r="F33" s="9">
        <v>560</v>
      </c>
      <c r="G33" s="9">
        <v>10</v>
      </c>
      <c r="H33" s="47" t="s">
        <v>593</v>
      </c>
      <c r="I33" s="11" t="s">
        <v>52</v>
      </c>
    </row>
    <row r="34" spans="1:9" x14ac:dyDescent="0.3">
      <c r="A34" s="8">
        <f>IF(B34&lt;&gt;"",ROWS($B$6:B34),"")</f>
        <v>29</v>
      </c>
      <c r="B34" s="1" t="s">
        <v>163</v>
      </c>
      <c r="C34" s="1" t="s">
        <v>163</v>
      </c>
      <c r="D34" s="1" t="s">
        <v>164</v>
      </c>
      <c r="E34" s="21">
        <v>1272</v>
      </c>
      <c r="F34" s="9">
        <v>148</v>
      </c>
      <c r="G34" s="9">
        <v>2</v>
      </c>
      <c r="H34" s="47">
        <v>45394</v>
      </c>
      <c r="I34" s="11" t="s">
        <v>38</v>
      </c>
    </row>
    <row r="35" spans="1:9" x14ac:dyDescent="0.3">
      <c r="A35" s="8">
        <f>IF(B35&lt;&gt;"",ROWS($B$6:B35),"")</f>
        <v>30</v>
      </c>
      <c r="B35" s="1" t="s">
        <v>333</v>
      </c>
      <c r="C35" s="1" t="s">
        <v>334</v>
      </c>
      <c r="D35" s="1" t="s">
        <v>301</v>
      </c>
      <c r="E35" s="21">
        <v>1240</v>
      </c>
      <c r="F35" s="9">
        <v>199</v>
      </c>
      <c r="G35" s="9">
        <v>1</v>
      </c>
      <c r="H35" s="47">
        <v>45379</v>
      </c>
      <c r="I35" s="11" t="s">
        <v>170</v>
      </c>
    </row>
    <row r="36" spans="1:9" x14ac:dyDescent="0.3">
      <c r="A36" s="8">
        <f>IF(B36&lt;&gt;"",ROWS($B$6:B36),"")</f>
        <v>31</v>
      </c>
      <c r="B36" s="1" t="s">
        <v>419</v>
      </c>
      <c r="C36" s="1" t="s">
        <v>420</v>
      </c>
      <c r="D36" s="1" t="s">
        <v>37</v>
      </c>
      <c r="E36" s="21">
        <v>1234</v>
      </c>
      <c r="F36" s="9">
        <v>203</v>
      </c>
      <c r="G36" s="9">
        <v>2</v>
      </c>
      <c r="H36" s="47">
        <v>45275</v>
      </c>
      <c r="I36" s="11" t="s">
        <v>170</v>
      </c>
    </row>
    <row r="37" spans="1:9" x14ac:dyDescent="0.3">
      <c r="A37" s="8">
        <f>IF(B37&lt;&gt;"",ROWS($B$6:B37),"")</f>
        <v>32</v>
      </c>
      <c r="B37" s="1" t="s">
        <v>168</v>
      </c>
      <c r="C37" s="1" t="s">
        <v>168</v>
      </c>
      <c r="D37" s="1" t="s">
        <v>169</v>
      </c>
      <c r="E37" s="21">
        <v>1196</v>
      </c>
      <c r="F37" s="9">
        <v>175</v>
      </c>
      <c r="G37" s="9">
        <v>1</v>
      </c>
      <c r="H37" s="47">
        <v>45303</v>
      </c>
      <c r="I37" s="11" t="s">
        <v>170</v>
      </c>
    </row>
    <row r="38" spans="1:9" x14ac:dyDescent="0.3">
      <c r="A38" s="8">
        <f>IF(B38&lt;&gt;"",ROWS($B$6:B38),"")</f>
        <v>33</v>
      </c>
      <c r="B38" s="1" t="s">
        <v>952</v>
      </c>
      <c r="C38" s="1" t="s">
        <v>953</v>
      </c>
      <c r="D38" s="1" t="s">
        <v>308</v>
      </c>
      <c r="E38" s="21">
        <v>1158.4999999999991</v>
      </c>
      <c r="F38" s="9">
        <v>255</v>
      </c>
      <c r="G38" s="9">
        <v>1</v>
      </c>
      <c r="H38" s="47">
        <v>45422</v>
      </c>
      <c r="I38" s="11" t="s">
        <v>405</v>
      </c>
    </row>
    <row r="39" spans="1:9" x14ac:dyDescent="0.3">
      <c r="A39" s="8">
        <f>IF(B39&lt;&gt;"",ROWS($B$6:B39),"")</f>
        <v>34</v>
      </c>
      <c r="B39" s="1" t="s">
        <v>272</v>
      </c>
      <c r="C39" s="1" t="s">
        <v>273</v>
      </c>
      <c r="D39" s="1" t="s">
        <v>37</v>
      </c>
      <c r="E39" s="21">
        <v>1036.0999999999999</v>
      </c>
      <c r="F39" s="9">
        <v>192</v>
      </c>
      <c r="G39" s="9">
        <v>8</v>
      </c>
      <c r="H39" s="47" t="s">
        <v>593</v>
      </c>
      <c r="I39" s="11" t="s">
        <v>45</v>
      </c>
    </row>
    <row r="40" spans="1:9" x14ac:dyDescent="0.3">
      <c r="A40" s="8">
        <f>IF(B40&lt;&gt;"",ROWS($B$6:B40),"")</f>
        <v>35</v>
      </c>
      <c r="B40" s="1" t="s">
        <v>322</v>
      </c>
      <c r="C40" s="1" t="s">
        <v>322</v>
      </c>
      <c r="D40" s="1" t="s">
        <v>37</v>
      </c>
      <c r="E40" s="21">
        <v>958.54</v>
      </c>
      <c r="F40" s="9">
        <v>150</v>
      </c>
      <c r="G40" s="9">
        <v>2</v>
      </c>
      <c r="H40" s="47">
        <v>45443</v>
      </c>
      <c r="I40" s="11" t="s">
        <v>323</v>
      </c>
    </row>
    <row r="41" spans="1:9" x14ac:dyDescent="0.3">
      <c r="A41" s="8">
        <f>IF(B41&lt;&gt;"",ROWS($B$6:B41),"")</f>
        <v>36</v>
      </c>
      <c r="B41" s="1" t="s">
        <v>368</v>
      </c>
      <c r="C41" s="1" t="s">
        <v>369</v>
      </c>
      <c r="D41" s="1" t="s">
        <v>370</v>
      </c>
      <c r="E41" s="21">
        <v>842</v>
      </c>
      <c r="F41" s="9">
        <v>126</v>
      </c>
      <c r="G41" s="9">
        <v>2</v>
      </c>
      <c r="H41" s="47">
        <v>45254</v>
      </c>
      <c r="I41" s="11" t="s">
        <v>170</v>
      </c>
    </row>
    <row r="42" spans="1:9" x14ac:dyDescent="0.3">
      <c r="A42" s="8">
        <f>IF(B42&lt;&gt;"",ROWS($B$6:B42),"")</f>
        <v>37</v>
      </c>
      <c r="B42" s="1" t="s">
        <v>411</v>
      </c>
      <c r="C42" s="1" t="s">
        <v>412</v>
      </c>
      <c r="D42" s="1" t="s">
        <v>413</v>
      </c>
      <c r="E42" s="21">
        <v>731</v>
      </c>
      <c r="F42" s="9">
        <v>106</v>
      </c>
      <c r="G42" s="9">
        <v>3</v>
      </c>
      <c r="H42" s="47">
        <v>45450</v>
      </c>
      <c r="I42" s="11" t="s">
        <v>119</v>
      </c>
    </row>
    <row r="43" spans="1:9" x14ac:dyDescent="0.3">
      <c r="A43" s="8">
        <f>IF(B43&lt;&gt;"",ROWS($B$6:B43),"")</f>
        <v>38</v>
      </c>
      <c r="B43" s="1" t="s">
        <v>425</v>
      </c>
      <c r="C43" s="1" t="s">
        <v>426</v>
      </c>
      <c r="D43" s="1" t="s">
        <v>33</v>
      </c>
      <c r="E43" s="21">
        <v>688.5</v>
      </c>
      <c r="F43" s="9">
        <v>313</v>
      </c>
      <c r="G43" s="9">
        <v>4</v>
      </c>
      <c r="H43" s="47">
        <v>44916</v>
      </c>
      <c r="I43" s="11" t="s">
        <v>38</v>
      </c>
    </row>
    <row r="44" spans="1:9" x14ac:dyDescent="0.3">
      <c r="A44" s="8">
        <f>IF(B44&lt;&gt;"",ROWS($B$6:B44),"")</f>
        <v>39</v>
      </c>
      <c r="B44" s="1" t="s">
        <v>247</v>
      </c>
      <c r="C44" s="1" t="s">
        <v>248</v>
      </c>
      <c r="D44" s="1" t="s">
        <v>167</v>
      </c>
      <c r="E44" s="21">
        <v>656</v>
      </c>
      <c r="F44" s="9">
        <v>110</v>
      </c>
      <c r="G44" s="9">
        <v>2</v>
      </c>
      <c r="H44" s="47">
        <v>45379</v>
      </c>
      <c r="I44" s="11" t="s">
        <v>170</v>
      </c>
    </row>
    <row r="45" spans="1:9" x14ac:dyDescent="0.3">
      <c r="A45" s="8">
        <f>IF(B45&lt;&gt;"",ROWS($B$6:B45),"")</f>
        <v>40</v>
      </c>
      <c r="B45" s="1" t="s">
        <v>791</v>
      </c>
      <c r="C45" s="1" t="s">
        <v>792</v>
      </c>
      <c r="D45" s="1" t="s">
        <v>37</v>
      </c>
      <c r="E45" s="21">
        <v>655.5</v>
      </c>
      <c r="F45" s="9">
        <v>97</v>
      </c>
      <c r="G45" s="9">
        <v>1</v>
      </c>
      <c r="H45" s="47">
        <v>44953</v>
      </c>
      <c r="I45" s="11" t="s">
        <v>75</v>
      </c>
    </row>
    <row r="46" spans="1:9" x14ac:dyDescent="0.3">
      <c r="A46" s="8">
        <f>IF(B46&lt;&gt;"",ROWS($B$6:B46),"")</f>
        <v>41</v>
      </c>
      <c r="B46" s="1" t="s">
        <v>743</v>
      </c>
      <c r="C46" s="1" t="s">
        <v>744</v>
      </c>
      <c r="D46" s="1" t="s">
        <v>745</v>
      </c>
      <c r="E46" s="21">
        <v>653</v>
      </c>
      <c r="F46" s="9">
        <v>283</v>
      </c>
      <c r="G46" s="9">
        <v>4</v>
      </c>
      <c r="H46" s="47">
        <v>44925</v>
      </c>
      <c r="I46" s="11" t="s">
        <v>119</v>
      </c>
    </row>
    <row r="47" spans="1:9" x14ac:dyDescent="0.3">
      <c r="A47" s="8">
        <f>IF(B47&lt;&gt;"",ROWS($B$6:B47),"")</f>
        <v>42</v>
      </c>
      <c r="B47" s="1" t="s">
        <v>124</v>
      </c>
      <c r="C47" s="1" t="s">
        <v>125</v>
      </c>
      <c r="D47" s="1" t="s">
        <v>126</v>
      </c>
      <c r="E47" s="21">
        <v>639.48</v>
      </c>
      <c r="F47" s="9">
        <v>106</v>
      </c>
      <c r="G47" s="9">
        <v>2</v>
      </c>
      <c r="H47" s="47">
        <v>45436</v>
      </c>
      <c r="I47" s="11" t="s">
        <v>48</v>
      </c>
    </row>
    <row r="48" spans="1:9" x14ac:dyDescent="0.3">
      <c r="A48" s="8">
        <f>IF(B48&lt;&gt;"",ROWS($B$6:B48),"")</f>
        <v>43</v>
      </c>
      <c r="B48" s="1" t="s">
        <v>561</v>
      </c>
      <c r="C48" s="1" t="s">
        <v>562</v>
      </c>
      <c r="D48" s="1" t="s">
        <v>563</v>
      </c>
      <c r="E48" s="21">
        <v>600</v>
      </c>
      <c r="F48" s="9">
        <v>150</v>
      </c>
      <c r="G48" s="9">
        <v>1</v>
      </c>
      <c r="H48" s="47">
        <v>45415</v>
      </c>
      <c r="I48" s="11" t="s">
        <v>246</v>
      </c>
    </row>
    <row r="49" spans="1:9" x14ac:dyDescent="0.3">
      <c r="A49" s="8">
        <f>IF(B49&lt;&gt;"",ROWS($B$6:B49),"")</f>
        <v>44</v>
      </c>
      <c r="B49" s="1" t="s">
        <v>501</v>
      </c>
      <c r="C49" s="1" t="s">
        <v>502</v>
      </c>
      <c r="D49" s="1" t="s">
        <v>503</v>
      </c>
      <c r="E49" s="21">
        <v>581.6</v>
      </c>
      <c r="F49" s="9">
        <v>87</v>
      </c>
      <c r="G49" s="9">
        <v>2</v>
      </c>
      <c r="H49" s="47">
        <v>45443</v>
      </c>
      <c r="I49" s="11" t="s">
        <v>504</v>
      </c>
    </row>
    <row r="50" spans="1:9" x14ac:dyDescent="0.3">
      <c r="A50" s="8">
        <f>IF(B50&lt;&gt;"",ROWS($B$6:B50),"")</f>
        <v>45</v>
      </c>
      <c r="B50" s="1" t="s">
        <v>746</v>
      </c>
      <c r="C50" s="1" t="s">
        <v>747</v>
      </c>
      <c r="D50" s="1" t="s">
        <v>37</v>
      </c>
      <c r="E50" s="21">
        <v>556</v>
      </c>
      <c r="F50" s="9">
        <v>247</v>
      </c>
      <c r="G50" s="9">
        <v>4</v>
      </c>
      <c r="H50" s="47">
        <v>45212</v>
      </c>
      <c r="I50" s="11" t="s">
        <v>38</v>
      </c>
    </row>
    <row r="51" spans="1:9" x14ac:dyDescent="0.3">
      <c r="A51" s="8">
        <f>IF(B51&lt;&gt;"",ROWS($B$6:B51),"")</f>
        <v>46</v>
      </c>
      <c r="B51" s="1" t="s">
        <v>657</v>
      </c>
      <c r="C51" s="1" t="s">
        <v>658</v>
      </c>
      <c r="D51" s="1" t="s">
        <v>41</v>
      </c>
      <c r="E51" s="21">
        <v>550</v>
      </c>
      <c r="F51" s="9">
        <v>222</v>
      </c>
      <c r="G51" s="9">
        <v>4</v>
      </c>
      <c r="H51" s="47">
        <v>45226</v>
      </c>
      <c r="I51" s="11" t="s">
        <v>56</v>
      </c>
    </row>
    <row r="52" spans="1:9" x14ac:dyDescent="0.3">
      <c r="A52" s="8">
        <f>IF(B52&lt;&gt;"",ROWS($B$6:B52),"")</f>
        <v>47</v>
      </c>
      <c r="B52" s="1" t="s">
        <v>750</v>
      </c>
      <c r="C52" s="1" t="s">
        <v>751</v>
      </c>
      <c r="D52" s="1" t="s">
        <v>167</v>
      </c>
      <c r="E52" s="21">
        <v>545</v>
      </c>
      <c r="F52" s="9">
        <v>236</v>
      </c>
      <c r="G52" s="9">
        <v>4</v>
      </c>
      <c r="H52" s="47">
        <v>45184</v>
      </c>
      <c r="I52" s="11" t="s">
        <v>75</v>
      </c>
    </row>
    <row r="53" spans="1:9" x14ac:dyDescent="0.3">
      <c r="A53" s="8">
        <f>IF(B53&lt;&gt;"",ROWS($B$6:B53),"")</f>
        <v>48</v>
      </c>
      <c r="B53" s="1" t="s">
        <v>741</v>
      </c>
      <c r="C53" s="1" t="s">
        <v>742</v>
      </c>
      <c r="D53" s="1" t="s">
        <v>37</v>
      </c>
      <c r="E53" s="21">
        <v>529.5</v>
      </c>
      <c r="F53" s="9">
        <v>228</v>
      </c>
      <c r="G53" s="9">
        <v>4</v>
      </c>
      <c r="H53" s="47">
        <v>44743</v>
      </c>
      <c r="I53" s="11" t="s">
        <v>38</v>
      </c>
    </row>
    <row r="54" spans="1:9" x14ac:dyDescent="0.3">
      <c r="A54" s="8">
        <f>IF(B54&lt;&gt;"",ROWS($B$6:B54),"")</f>
        <v>49</v>
      </c>
      <c r="B54" s="1" t="s">
        <v>371</v>
      </c>
      <c r="C54" s="1" t="s">
        <v>372</v>
      </c>
      <c r="D54" s="1" t="s">
        <v>167</v>
      </c>
      <c r="E54" s="21">
        <v>525</v>
      </c>
      <c r="F54" s="9">
        <v>87</v>
      </c>
      <c r="G54" s="9">
        <v>1</v>
      </c>
      <c r="H54" s="47">
        <v>45408</v>
      </c>
      <c r="I54" s="11" t="s">
        <v>326</v>
      </c>
    </row>
    <row r="55" spans="1:9" x14ac:dyDescent="0.3">
      <c r="A55" s="8">
        <f>IF(B55&lt;&gt;"",ROWS($B$6:B55),"")</f>
        <v>50</v>
      </c>
      <c r="B55" s="1" t="s">
        <v>483</v>
      </c>
      <c r="C55" s="1" t="s">
        <v>484</v>
      </c>
      <c r="D55" s="1" t="s">
        <v>167</v>
      </c>
      <c r="E55" s="21">
        <v>504.5</v>
      </c>
      <c r="F55" s="9">
        <v>46</v>
      </c>
      <c r="G55" s="9">
        <v>1</v>
      </c>
      <c r="H55" s="47">
        <v>45379</v>
      </c>
      <c r="I55" s="11" t="s">
        <v>170</v>
      </c>
    </row>
    <row r="56" spans="1:9" x14ac:dyDescent="0.3">
      <c r="A56" s="8">
        <f>IF(B56&lt;&gt;"",ROWS($B$6:B56),"")</f>
        <v>51</v>
      </c>
      <c r="B56" s="1" t="s">
        <v>725</v>
      </c>
      <c r="C56" s="1" t="s">
        <v>726</v>
      </c>
      <c r="D56" s="1" t="s">
        <v>37</v>
      </c>
      <c r="E56" s="21">
        <v>492.5</v>
      </c>
      <c r="F56" s="9">
        <v>210</v>
      </c>
      <c r="G56" s="9">
        <v>4</v>
      </c>
      <c r="H56" s="47">
        <v>44638</v>
      </c>
      <c r="I56" s="11" t="s">
        <v>38</v>
      </c>
    </row>
    <row r="57" spans="1:9" x14ac:dyDescent="0.3">
      <c r="A57" s="8">
        <f>IF(B57&lt;&gt;"",ROWS($B$6:B57),"")</f>
        <v>52</v>
      </c>
      <c r="B57" s="1" t="s">
        <v>129</v>
      </c>
      <c r="C57" s="1" t="s">
        <v>130</v>
      </c>
      <c r="D57" s="1" t="s">
        <v>37</v>
      </c>
      <c r="E57" s="21">
        <v>448.37</v>
      </c>
      <c r="F57" s="9">
        <v>98</v>
      </c>
      <c r="G57" s="9">
        <v>3</v>
      </c>
      <c r="H57" s="47">
        <v>45429</v>
      </c>
      <c r="I57" s="11" t="s">
        <v>56</v>
      </c>
    </row>
    <row r="58" spans="1:9" x14ac:dyDescent="0.3">
      <c r="A58" s="8">
        <f>IF(B58&lt;&gt;"",ROWS($B$6:B58),"")</f>
        <v>53</v>
      </c>
      <c r="B58" s="1" t="s">
        <v>111</v>
      </c>
      <c r="C58" s="1" t="s">
        <v>112</v>
      </c>
      <c r="D58" s="1" t="s">
        <v>113</v>
      </c>
      <c r="E58" s="21">
        <v>415.5</v>
      </c>
      <c r="F58" s="9">
        <v>173</v>
      </c>
      <c r="G58" s="9">
        <v>4</v>
      </c>
      <c r="H58" s="47">
        <v>45331</v>
      </c>
      <c r="I58" s="11" t="s">
        <v>75</v>
      </c>
    </row>
    <row r="59" spans="1:9" x14ac:dyDescent="0.3">
      <c r="A59" s="8">
        <f>IF(B59&lt;&gt;"",ROWS($B$6:B59),"")</f>
        <v>54</v>
      </c>
      <c r="B59" s="1" t="s">
        <v>686</v>
      </c>
      <c r="C59" s="1" t="s">
        <v>687</v>
      </c>
      <c r="D59" s="1" t="s">
        <v>167</v>
      </c>
      <c r="E59" s="21">
        <v>380</v>
      </c>
      <c r="F59" s="9">
        <v>168</v>
      </c>
      <c r="G59" s="9">
        <v>4</v>
      </c>
      <c r="H59" s="47">
        <v>45240</v>
      </c>
      <c r="I59" s="11" t="s">
        <v>75</v>
      </c>
    </row>
    <row r="60" spans="1:9" x14ac:dyDescent="0.3">
      <c r="A60" s="8">
        <f>IF(B60&lt;&gt;"",ROWS($B$6:B60),"")</f>
        <v>55</v>
      </c>
      <c r="B60" s="1" t="s">
        <v>838</v>
      </c>
      <c r="C60" s="1" t="s">
        <v>839</v>
      </c>
      <c r="D60" s="1" t="s">
        <v>840</v>
      </c>
      <c r="E60" s="21">
        <v>367.5</v>
      </c>
      <c r="F60" s="9">
        <v>156</v>
      </c>
      <c r="G60" s="9">
        <v>4</v>
      </c>
      <c r="H60" s="47">
        <v>44652</v>
      </c>
      <c r="I60" s="11" t="s">
        <v>56</v>
      </c>
    </row>
    <row r="61" spans="1:9" x14ac:dyDescent="0.3">
      <c r="A61" s="8">
        <f>IF(B61&lt;&gt;"",ROWS($B$6:B61),"")</f>
        <v>56</v>
      </c>
      <c r="B61" s="1" t="s">
        <v>631</v>
      </c>
      <c r="C61" s="1" t="s">
        <v>632</v>
      </c>
      <c r="D61" s="1" t="s">
        <v>74</v>
      </c>
      <c r="E61" s="21">
        <v>346</v>
      </c>
      <c r="F61" s="9">
        <v>52</v>
      </c>
      <c r="G61" s="9">
        <v>1</v>
      </c>
      <c r="H61" s="47">
        <v>45379</v>
      </c>
      <c r="I61" s="11" t="s">
        <v>170</v>
      </c>
    </row>
    <row r="62" spans="1:9" x14ac:dyDescent="0.3">
      <c r="A62" s="8">
        <f>IF(B62&lt;&gt;"",ROWS($B$6:B62),"")</f>
        <v>57</v>
      </c>
      <c r="B62" s="1" t="s">
        <v>179</v>
      </c>
      <c r="C62" s="1" t="s">
        <v>180</v>
      </c>
      <c r="D62" s="1" t="s">
        <v>181</v>
      </c>
      <c r="E62" s="21">
        <v>331.6</v>
      </c>
      <c r="F62" s="9">
        <v>53</v>
      </c>
      <c r="G62" s="9">
        <v>3</v>
      </c>
      <c r="H62" s="47">
        <v>45379</v>
      </c>
      <c r="I62" s="11" t="s">
        <v>170</v>
      </c>
    </row>
    <row r="63" spans="1:9" x14ac:dyDescent="0.3">
      <c r="A63" s="8">
        <f>IF(B63&lt;&gt;"",ROWS($B$6:B63),"")</f>
        <v>58</v>
      </c>
      <c r="B63" s="1" t="s">
        <v>727</v>
      </c>
      <c r="C63" s="1" t="s">
        <v>728</v>
      </c>
      <c r="D63" s="1" t="s">
        <v>729</v>
      </c>
      <c r="E63" s="21">
        <v>316.5</v>
      </c>
      <c r="F63" s="9">
        <v>47</v>
      </c>
      <c r="G63" s="9">
        <v>1</v>
      </c>
      <c r="H63" s="47">
        <v>45331</v>
      </c>
      <c r="I63" s="11" t="s">
        <v>464</v>
      </c>
    </row>
    <row r="64" spans="1:9" x14ac:dyDescent="0.3">
      <c r="A64" s="8">
        <f>IF(B64&lt;&gt;"",ROWS($B$6:B64),"")</f>
        <v>59</v>
      </c>
      <c r="B64" s="1" t="s">
        <v>122</v>
      </c>
      <c r="C64" s="1" t="s">
        <v>123</v>
      </c>
      <c r="D64" s="1" t="s">
        <v>37</v>
      </c>
      <c r="E64" s="21">
        <v>307</v>
      </c>
      <c r="F64" s="9">
        <v>48</v>
      </c>
      <c r="G64" s="9">
        <v>2</v>
      </c>
      <c r="H64" s="47">
        <v>45422</v>
      </c>
      <c r="I64" s="11" t="s">
        <v>34</v>
      </c>
    </row>
    <row r="65" spans="1:9" x14ac:dyDescent="0.3">
      <c r="A65" s="8">
        <f>IF(B65&lt;&gt;"",ROWS($B$6:B65),"")</f>
        <v>60</v>
      </c>
      <c r="B65" s="1" t="s">
        <v>645</v>
      </c>
      <c r="C65" s="1" t="s">
        <v>646</v>
      </c>
      <c r="D65" s="1" t="s">
        <v>167</v>
      </c>
      <c r="E65" s="21">
        <v>248.6</v>
      </c>
      <c r="F65" s="9">
        <v>43</v>
      </c>
      <c r="G65" s="9">
        <v>4</v>
      </c>
      <c r="H65" s="47">
        <v>45457</v>
      </c>
      <c r="I65" s="11" t="s">
        <v>464</v>
      </c>
    </row>
    <row r="66" spans="1:9" x14ac:dyDescent="0.3">
      <c r="A66" s="8">
        <f>IF(B66&lt;&gt;"",ROWS($B$6:B66),"")</f>
        <v>61</v>
      </c>
      <c r="B66" s="1" t="s">
        <v>683</v>
      </c>
      <c r="C66" s="1" t="s">
        <v>684</v>
      </c>
      <c r="D66" s="1" t="s">
        <v>685</v>
      </c>
      <c r="E66" s="21">
        <v>153</v>
      </c>
      <c r="F66" s="9">
        <v>52</v>
      </c>
      <c r="G66" s="9">
        <v>6</v>
      </c>
      <c r="H66" s="47">
        <v>45443</v>
      </c>
      <c r="I66" s="11" t="s">
        <v>389</v>
      </c>
    </row>
    <row r="67" spans="1:9" x14ac:dyDescent="0.3">
      <c r="A67" s="8">
        <f>IF(B67&lt;&gt;"",ROWS($B$6:B67),"")</f>
        <v>62</v>
      </c>
      <c r="B67" s="1" t="s">
        <v>461</v>
      </c>
      <c r="C67" s="1" t="s">
        <v>462</v>
      </c>
      <c r="D67" s="1" t="s">
        <v>463</v>
      </c>
      <c r="E67" s="21">
        <v>150</v>
      </c>
      <c r="F67" s="9">
        <v>80</v>
      </c>
      <c r="G67" s="9">
        <v>1</v>
      </c>
      <c r="H67" s="47">
        <v>45296</v>
      </c>
      <c r="I67" s="11" t="s">
        <v>464</v>
      </c>
    </row>
    <row r="68" spans="1:9" x14ac:dyDescent="0.3">
      <c r="A68" s="8">
        <f>IF(B68&lt;&gt;"",ROWS($B$6:B68),"")</f>
        <v>63</v>
      </c>
      <c r="B68" s="1" t="s">
        <v>473</v>
      </c>
      <c r="C68" s="1" t="s">
        <v>474</v>
      </c>
      <c r="D68" s="1" t="s">
        <v>475</v>
      </c>
      <c r="E68" s="21">
        <v>85</v>
      </c>
      <c r="F68" s="9">
        <v>17</v>
      </c>
      <c r="G68" s="9">
        <v>1</v>
      </c>
      <c r="H68" s="47">
        <v>45380</v>
      </c>
      <c r="I68" s="11" t="s">
        <v>119</v>
      </c>
    </row>
    <row r="69" spans="1:9" x14ac:dyDescent="0.3">
      <c r="A69" s="8">
        <f>IF(B69&lt;&gt;"",ROWS($B$6:B69),"")</f>
        <v>64</v>
      </c>
      <c r="B69" s="1" t="s">
        <v>223</v>
      </c>
      <c r="C69" s="1" t="s">
        <v>224</v>
      </c>
      <c r="D69" s="1" t="s">
        <v>225</v>
      </c>
      <c r="E69" s="21">
        <v>80</v>
      </c>
      <c r="F69" s="9">
        <v>16</v>
      </c>
      <c r="G69" s="9">
        <v>1</v>
      </c>
      <c r="H69" s="47">
        <v>45296</v>
      </c>
      <c r="I69" s="11" t="s">
        <v>99</v>
      </c>
    </row>
    <row r="70" spans="1:9" x14ac:dyDescent="0.3">
      <c r="A70" s="8">
        <f>IF(B70&lt;&gt;"",ROWS($B$6:B70),"")</f>
        <v>65</v>
      </c>
      <c r="B70" s="1" t="s">
        <v>145</v>
      </c>
      <c r="C70" s="1" t="s">
        <v>146</v>
      </c>
      <c r="D70" s="1" t="s">
        <v>37</v>
      </c>
      <c r="E70" s="21">
        <v>60.4</v>
      </c>
      <c r="F70" s="9">
        <v>8</v>
      </c>
      <c r="G70" s="9">
        <v>1</v>
      </c>
      <c r="H70" s="47">
        <v>45415</v>
      </c>
      <c r="I70" s="11" t="s">
        <v>48</v>
      </c>
    </row>
    <row r="71" spans="1:9" x14ac:dyDescent="0.3">
      <c r="A71" s="8">
        <f>IF(B71&lt;&gt;"",ROWS($B$6:B71),"")</f>
        <v>66</v>
      </c>
      <c r="B71" s="1" t="s">
        <v>574</v>
      </c>
      <c r="C71" s="1" t="s">
        <v>575</v>
      </c>
      <c r="D71" s="1" t="s">
        <v>399</v>
      </c>
      <c r="E71" s="21">
        <v>50</v>
      </c>
      <c r="F71" s="9">
        <v>10</v>
      </c>
      <c r="G71" s="9">
        <v>1</v>
      </c>
      <c r="H71" s="47">
        <v>45317</v>
      </c>
      <c r="I71" s="11" t="s">
        <v>464</v>
      </c>
    </row>
    <row r="72" spans="1:9" x14ac:dyDescent="0.3">
      <c r="A72" s="8">
        <f>IF(B72&lt;&gt;"",ROWS($B$6:B72),"")</f>
        <v>67</v>
      </c>
      <c r="B72" s="1" t="s">
        <v>773</v>
      </c>
      <c r="C72" s="1" t="s">
        <v>774</v>
      </c>
      <c r="D72" s="1" t="s">
        <v>775</v>
      </c>
      <c r="E72" s="21">
        <v>50</v>
      </c>
      <c r="F72" s="9">
        <v>10</v>
      </c>
      <c r="G72" s="9">
        <v>1</v>
      </c>
      <c r="H72" s="47">
        <v>44694</v>
      </c>
      <c r="I72" s="11" t="s">
        <v>464</v>
      </c>
    </row>
    <row r="73" spans="1:9" x14ac:dyDescent="0.3">
      <c r="A73" s="8">
        <f>IF(B73&lt;&gt;"",ROWS($B$6:B73),"")</f>
        <v>68</v>
      </c>
      <c r="B73" s="1" t="s">
        <v>954</v>
      </c>
      <c r="C73" s="1" t="s">
        <v>494</v>
      </c>
      <c r="D73" s="1" t="s">
        <v>167</v>
      </c>
      <c r="E73" s="21">
        <v>49</v>
      </c>
      <c r="F73" s="9">
        <v>9</v>
      </c>
      <c r="G73" s="9">
        <v>2</v>
      </c>
      <c r="H73" s="47">
        <v>45450</v>
      </c>
      <c r="I73" s="11" t="s">
        <v>326</v>
      </c>
    </row>
    <row r="74" spans="1:9" x14ac:dyDescent="0.3">
      <c r="A74" s="8">
        <f>IF(B74&lt;&gt;"",ROWS($B$6:B74),"")</f>
        <v>69</v>
      </c>
      <c r="B74" s="1" t="s">
        <v>568</v>
      </c>
      <c r="C74" s="1" t="s">
        <v>568</v>
      </c>
      <c r="D74" s="1" t="s">
        <v>27</v>
      </c>
      <c r="E74" s="21">
        <v>44.48</v>
      </c>
      <c r="F74" s="9">
        <v>12</v>
      </c>
      <c r="G74" s="9">
        <v>1</v>
      </c>
      <c r="H74" s="47">
        <v>44659</v>
      </c>
      <c r="I74" s="11" t="s">
        <v>75</v>
      </c>
    </row>
    <row r="75" spans="1:9" x14ac:dyDescent="0.3">
      <c r="A75" s="8">
        <f>IF(B75&lt;&gt;"",ROWS($B$6:B75),"")</f>
        <v>70</v>
      </c>
      <c r="B75" s="1" t="s">
        <v>926</v>
      </c>
      <c r="C75" s="1" t="s">
        <v>927</v>
      </c>
      <c r="D75" s="1" t="s">
        <v>438</v>
      </c>
      <c r="E75" s="21">
        <v>44</v>
      </c>
      <c r="F75" s="9">
        <v>8</v>
      </c>
      <c r="G75" s="9">
        <v>1</v>
      </c>
      <c r="H75" s="47">
        <v>45012</v>
      </c>
      <c r="I75" s="11" t="s">
        <v>170</v>
      </c>
    </row>
    <row r="76" spans="1:9" x14ac:dyDescent="0.3">
      <c r="A76" s="8">
        <f>IF(B76&lt;&gt;"",ROWS($B$6:B76),"")</f>
        <v>71</v>
      </c>
      <c r="B76" s="1" t="s">
        <v>444</v>
      </c>
      <c r="C76" s="1" t="s">
        <v>445</v>
      </c>
      <c r="D76" s="1" t="s">
        <v>37</v>
      </c>
      <c r="E76" s="21">
        <v>22.2</v>
      </c>
      <c r="F76" s="9">
        <v>3</v>
      </c>
      <c r="G76" s="9">
        <v>1</v>
      </c>
      <c r="H76" s="47">
        <v>45429</v>
      </c>
      <c r="I76" s="11" t="s">
        <v>170</v>
      </c>
    </row>
    <row r="77" spans="1:9" x14ac:dyDescent="0.3">
      <c r="E77" s="19">
        <f>SUBTOTAL(109,Table3_Liepa[Pajamos])</f>
        <v>2123244.3100000005</v>
      </c>
      <c r="F77" s="12">
        <f>SUBTOTAL(109,Table3_Liepa[Žiūrovų skaičius])</f>
        <v>343308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5"/>
  <sheetViews>
    <sheetView workbookViewId="0">
      <selection activeCell="C6" sqref="C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20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43</v>
      </c>
      <c r="C6" s="1" t="s">
        <v>44</v>
      </c>
      <c r="D6" s="1" t="s">
        <v>37</v>
      </c>
      <c r="E6" s="21">
        <v>672691.03</v>
      </c>
      <c r="F6" s="9">
        <v>93159</v>
      </c>
      <c r="G6" s="9">
        <v>19</v>
      </c>
      <c r="H6" s="47">
        <v>45513</v>
      </c>
      <c r="I6" s="11" t="s">
        <v>45</v>
      </c>
    </row>
    <row r="7" spans="1:9" x14ac:dyDescent="0.3">
      <c r="A7" s="8">
        <f>IF(B7&lt;&gt;"",ROWS($B$6:B7),"")</f>
        <v>2</v>
      </c>
      <c r="B7" s="1" t="s">
        <v>49</v>
      </c>
      <c r="C7" s="1" t="s">
        <v>50</v>
      </c>
      <c r="D7" s="1" t="s">
        <v>37</v>
      </c>
      <c r="E7" s="21">
        <v>395933.66</v>
      </c>
      <c r="F7" s="9">
        <v>52324</v>
      </c>
      <c r="G7" s="9">
        <v>15</v>
      </c>
      <c r="H7" s="47">
        <v>45499</v>
      </c>
      <c r="I7" s="11" t="s">
        <v>34</v>
      </c>
    </row>
    <row r="8" spans="1:9" x14ac:dyDescent="0.3">
      <c r="A8" s="8">
        <f>IF(B8&lt;&gt;"",ROWS($B$6:B8),"")</f>
        <v>3</v>
      </c>
      <c r="B8" s="1" t="s">
        <v>35</v>
      </c>
      <c r="C8" s="1" t="s">
        <v>36</v>
      </c>
      <c r="D8" s="1" t="s">
        <v>37</v>
      </c>
      <c r="E8" s="21">
        <v>242607.75</v>
      </c>
      <c r="F8" s="9">
        <v>44091</v>
      </c>
      <c r="G8" s="9">
        <v>24</v>
      </c>
      <c r="H8" s="47">
        <v>45478</v>
      </c>
      <c r="I8" s="11" t="s">
        <v>38</v>
      </c>
    </row>
    <row r="9" spans="1:9" x14ac:dyDescent="0.3">
      <c r="A9" s="8">
        <f>IF(B9&lt;&gt;"",ROWS($B$6:B9),"")</f>
        <v>4</v>
      </c>
      <c r="B9" s="1" t="s">
        <v>31</v>
      </c>
      <c r="C9" s="1" t="s">
        <v>32</v>
      </c>
      <c r="D9" s="1" t="s">
        <v>33</v>
      </c>
      <c r="E9" s="21">
        <v>130125.12</v>
      </c>
      <c r="F9" s="9">
        <v>24406</v>
      </c>
      <c r="G9" s="9">
        <v>19</v>
      </c>
      <c r="H9" s="47">
        <v>45457</v>
      </c>
      <c r="I9" s="11" t="s">
        <v>34</v>
      </c>
    </row>
    <row r="10" spans="1:9" x14ac:dyDescent="0.3">
      <c r="A10" s="8">
        <f>IF(B10&lt;&gt;"",ROWS($B$6:B10),"")</f>
        <v>5</v>
      </c>
      <c r="B10" s="1" t="s">
        <v>106</v>
      </c>
      <c r="C10" s="1" t="s">
        <v>107</v>
      </c>
      <c r="D10" s="1" t="s">
        <v>37</v>
      </c>
      <c r="E10" s="21">
        <v>107348.02</v>
      </c>
      <c r="F10" s="9">
        <v>14922</v>
      </c>
      <c r="G10" s="9">
        <v>15</v>
      </c>
      <c r="H10" s="47">
        <v>45520</v>
      </c>
      <c r="I10" s="11" t="s">
        <v>34</v>
      </c>
    </row>
    <row r="11" spans="1:9" x14ac:dyDescent="0.3">
      <c r="A11" s="8">
        <f>IF(B11&lt;&gt;"",ROWS($B$6:B11),"")</f>
        <v>6</v>
      </c>
      <c r="B11" s="1" t="s">
        <v>182</v>
      </c>
      <c r="C11" s="1" t="s">
        <v>182</v>
      </c>
      <c r="D11" s="1" t="s">
        <v>27</v>
      </c>
      <c r="E11" s="21">
        <v>67248.14</v>
      </c>
      <c r="F11" s="9">
        <v>10174</v>
      </c>
      <c r="G11" s="9">
        <v>10</v>
      </c>
      <c r="H11" s="47">
        <v>45506</v>
      </c>
      <c r="I11" s="11" t="s">
        <v>52</v>
      </c>
    </row>
    <row r="12" spans="1:9" x14ac:dyDescent="0.3">
      <c r="A12" s="8">
        <f>IF(B12&lt;&gt;"",ROWS($B$6:B12),"")</f>
        <v>7</v>
      </c>
      <c r="B12" s="1" t="s">
        <v>96</v>
      </c>
      <c r="C12" s="1" t="s">
        <v>97</v>
      </c>
      <c r="D12" s="1" t="s">
        <v>37</v>
      </c>
      <c r="E12" s="21">
        <v>61352.41</v>
      </c>
      <c r="F12" s="9">
        <v>9252</v>
      </c>
      <c r="G12" s="9">
        <v>12</v>
      </c>
      <c r="H12" s="47" t="s">
        <v>98</v>
      </c>
      <c r="I12" s="11" t="s">
        <v>99</v>
      </c>
    </row>
    <row r="13" spans="1:9" x14ac:dyDescent="0.3">
      <c r="A13" s="8">
        <f>IF(B13&lt;&gt;"",ROWS($B$6:B13),"")</f>
        <v>8</v>
      </c>
      <c r="B13" s="1" t="s">
        <v>171</v>
      </c>
      <c r="C13" s="1" t="s">
        <v>172</v>
      </c>
      <c r="D13" s="1" t="s">
        <v>173</v>
      </c>
      <c r="E13" s="21">
        <v>61297.47</v>
      </c>
      <c r="F13" s="9">
        <v>12059</v>
      </c>
      <c r="G13" s="9">
        <v>17</v>
      </c>
      <c r="H13" s="47">
        <v>45513</v>
      </c>
      <c r="I13" s="11" t="s">
        <v>75</v>
      </c>
    </row>
    <row r="14" spans="1:9" x14ac:dyDescent="0.3">
      <c r="A14" s="8">
        <f>IF(B14&lt;&gt;"",ROWS($B$6:B14),"")</f>
        <v>9</v>
      </c>
      <c r="B14" s="1" t="s">
        <v>255</v>
      </c>
      <c r="C14" s="1" t="s">
        <v>256</v>
      </c>
      <c r="D14" s="1" t="s">
        <v>37</v>
      </c>
      <c r="E14" s="21">
        <v>36247.69</v>
      </c>
      <c r="F14" s="9">
        <v>5717</v>
      </c>
      <c r="G14" s="9">
        <v>15</v>
      </c>
      <c r="H14" s="47">
        <v>45513</v>
      </c>
      <c r="I14" s="11" t="s">
        <v>75</v>
      </c>
    </row>
    <row r="15" spans="1:9" x14ac:dyDescent="0.3">
      <c r="A15" s="8">
        <f>IF(B15&lt;&gt;"",ROWS($B$6:B15),"")</f>
        <v>10</v>
      </c>
      <c r="B15" s="1" t="s">
        <v>201</v>
      </c>
      <c r="C15" s="1" t="s">
        <v>202</v>
      </c>
      <c r="D15" s="1" t="s">
        <v>37</v>
      </c>
      <c r="E15" s="21">
        <v>34102.629999999997</v>
      </c>
      <c r="F15" s="9">
        <v>5531</v>
      </c>
      <c r="G15" s="9">
        <v>17</v>
      </c>
      <c r="H15" s="47">
        <v>45527</v>
      </c>
      <c r="I15" s="11" t="s">
        <v>48</v>
      </c>
    </row>
    <row r="16" spans="1:9" x14ac:dyDescent="0.3">
      <c r="A16" s="8">
        <f>IF(B16&lt;&gt;"",ROWS($B$6:B16),"")</f>
        <v>11</v>
      </c>
      <c r="B16" s="1" t="s">
        <v>272</v>
      </c>
      <c r="C16" s="1" t="s">
        <v>273</v>
      </c>
      <c r="D16" s="1" t="s">
        <v>37</v>
      </c>
      <c r="E16" s="21">
        <v>30494.560000000001</v>
      </c>
      <c r="F16" s="9">
        <v>5952</v>
      </c>
      <c r="G16" s="9">
        <v>17</v>
      </c>
      <c r="H16" s="47">
        <v>45506</v>
      </c>
      <c r="I16" s="11" t="s">
        <v>45</v>
      </c>
    </row>
    <row r="17" spans="1:9" x14ac:dyDescent="0.3">
      <c r="A17" s="8">
        <f>IF(B17&lt;&gt;"",ROWS($B$6:B17),"")</f>
        <v>12</v>
      </c>
      <c r="B17" s="1" t="s">
        <v>139</v>
      </c>
      <c r="C17" s="1" t="s">
        <v>140</v>
      </c>
      <c r="D17" s="1" t="s">
        <v>37</v>
      </c>
      <c r="E17" s="21">
        <v>26724.59</v>
      </c>
      <c r="F17" s="9">
        <v>4079</v>
      </c>
      <c r="G17" s="9">
        <v>12</v>
      </c>
      <c r="H17" s="47" t="s">
        <v>98</v>
      </c>
      <c r="I17" s="11" t="s">
        <v>141</v>
      </c>
    </row>
    <row r="18" spans="1:9" x14ac:dyDescent="0.3">
      <c r="A18" s="8">
        <f>IF(B18&lt;&gt;"",ROWS($B$6:B18),"")</f>
        <v>13</v>
      </c>
      <c r="B18" s="1" t="s">
        <v>302</v>
      </c>
      <c r="C18" s="1" t="s">
        <v>303</v>
      </c>
      <c r="D18" s="1" t="s">
        <v>37</v>
      </c>
      <c r="E18" s="21">
        <v>22660.99</v>
      </c>
      <c r="F18" s="9">
        <v>3155</v>
      </c>
      <c r="G18" s="9">
        <v>14</v>
      </c>
      <c r="H18" s="47">
        <v>45527</v>
      </c>
      <c r="I18" s="11" t="s">
        <v>75</v>
      </c>
    </row>
    <row r="19" spans="1:9" x14ac:dyDescent="0.3">
      <c r="A19" s="8">
        <f>IF(B19&lt;&gt;"",ROWS($B$6:B19),"")</f>
        <v>14</v>
      </c>
      <c r="B19" s="1" t="s">
        <v>291</v>
      </c>
      <c r="C19" s="1" t="s">
        <v>292</v>
      </c>
      <c r="D19" s="1" t="s">
        <v>293</v>
      </c>
      <c r="E19" s="21">
        <v>22432.57</v>
      </c>
      <c r="F19" s="9">
        <v>4643</v>
      </c>
      <c r="G19" s="9">
        <v>15</v>
      </c>
      <c r="H19" s="47">
        <v>45520</v>
      </c>
      <c r="I19" s="11" t="s">
        <v>264</v>
      </c>
    </row>
    <row r="20" spans="1:9" x14ac:dyDescent="0.3">
      <c r="A20" s="8">
        <f>IF(B20&lt;&gt;"",ROWS($B$6:B20),"")</f>
        <v>15</v>
      </c>
      <c r="B20" s="1" t="s">
        <v>240</v>
      </c>
      <c r="C20" s="1" t="s">
        <v>241</v>
      </c>
      <c r="D20" s="1" t="s">
        <v>242</v>
      </c>
      <c r="E20" s="21">
        <v>17527.400000000001</v>
      </c>
      <c r="F20" s="9">
        <v>3656</v>
      </c>
      <c r="G20" s="9">
        <v>16</v>
      </c>
      <c r="H20" s="47">
        <v>45499</v>
      </c>
      <c r="I20" s="11" t="s">
        <v>119</v>
      </c>
    </row>
    <row r="21" spans="1:9" x14ac:dyDescent="0.3">
      <c r="A21" s="8">
        <f>IF(B21&lt;&gt;"",ROWS($B$6:B21),"")</f>
        <v>16</v>
      </c>
      <c r="B21" s="1" t="s">
        <v>358</v>
      </c>
      <c r="C21" s="1" t="s">
        <v>359</v>
      </c>
      <c r="D21" s="1" t="s">
        <v>360</v>
      </c>
      <c r="E21" s="21">
        <v>13119</v>
      </c>
      <c r="F21" s="9">
        <v>2784</v>
      </c>
      <c r="G21" s="9">
        <v>16</v>
      </c>
      <c r="H21" s="47">
        <v>45527</v>
      </c>
      <c r="I21" s="11" t="s">
        <v>150</v>
      </c>
    </row>
    <row r="22" spans="1:9" x14ac:dyDescent="0.3">
      <c r="A22" s="8">
        <f>IF(B22&lt;&gt;"",ROWS($B$6:B22),"")</f>
        <v>17</v>
      </c>
      <c r="B22" s="1" t="s">
        <v>417</v>
      </c>
      <c r="C22" s="1" t="s">
        <v>417</v>
      </c>
      <c r="D22" s="1" t="s">
        <v>37</v>
      </c>
      <c r="E22" s="21">
        <v>9351.16</v>
      </c>
      <c r="F22" s="9">
        <v>1443</v>
      </c>
      <c r="G22" s="9">
        <v>14</v>
      </c>
      <c r="H22" s="47">
        <v>45506</v>
      </c>
      <c r="I22" s="11" t="s">
        <v>38</v>
      </c>
    </row>
    <row r="23" spans="1:9" x14ac:dyDescent="0.3">
      <c r="A23" s="8">
        <f>IF(B23&lt;&gt;"",ROWS($B$6:B23),"")</f>
        <v>18</v>
      </c>
      <c r="B23" s="1" t="s">
        <v>92</v>
      </c>
      <c r="C23" s="1" t="s">
        <v>93</v>
      </c>
      <c r="D23" s="1" t="s">
        <v>37</v>
      </c>
      <c r="E23" s="21">
        <v>7428.04</v>
      </c>
      <c r="F23" s="9">
        <v>1107</v>
      </c>
      <c r="G23" s="9">
        <v>8</v>
      </c>
      <c r="H23" s="47">
        <v>45471</v>
      </c>
      <c r="I23" s="11" t="s">
        <v>56</v>
      </c>
    </row>
    <row r="24" spans="1:9" x14ac:dyDescent="0.3">
      <c r="A24" s="8">
        <f>IF(B24&lt;&gt;"",ROWS($B$6:B24),"")</f>
        <v>19</v>
      </c>
      <c r="B24" s="1" t="s">
        <v>476</v>
      </c>
      <c r="C24" s="1" t="s">
        <v>476</v>
      </c>
      <c r="D24" s="1" t="s">
        <v>27</v>
      </c>
      <c r="E24" s="21">
        <v>6873.25</v>
      </c>
      <c r="F24" s="9">
        <v>1765</v>
      </c>
      <c r="G24" s="9" t="s">
        <v>58</v>
      </c>
      <c r="H24" s="47">
        <v>45527</v>
      </c>
      <c r="I24" s="11" t="s">
        <v>477</v>
      </c>
    </row>
    <row r="25" spans="1:9" x14ac:dyDescent="0.3">
      <c r="A25" s="8">
        <f>IF(B25&lt;&gt;"",ROWS($B$6:B25),"")</f>
        <v>20</v>
      </c>
      <c r="B25" s="1" t="s">
        <v>209</v>
      </c>
      <c r="C25" s="1" t="s">
        <v>210</v>
      </c>
      <c r="D25" s="1" t="s">
        <v>37</v>
      </c>
      <c r="E25" s="21">
        <v>6706.91</v>
      </c>
      <c r="F25" s="9">
        <v>1102</v>
      </c>
      <c r="G25" s="9">
        <v>6</v>
      </c>
      <c r="H25" s="47">
        <v>45478</v>
      </c>
      <c r="I25" s="11" t="s">
        <v>34</v>
      </c>
    </row>
    <row r="26" spans="1:9" x14ac:dyDescent="0.3">
      <c r="A26" s="8">
        <f>IF(B26&lt;&gt;"",ROWS($B$6:B26),"")</f>
        <v>21</v>
      </c>
      <c r="B26" s="1" t="s">
        <v>331</v>
      </c>
      <c r="C26" s="1" t="s">
        <v>332</v>
      </c>
      <c r="D26" s="1" t="s">
        <v>37</v>
      </c>
      <c r="E26" s="21">
        <v>6601.43</v>
      </c>
      <c r="F26" s="9">
        <v>903</v>
      </c>
      <c r="G26" s="9">
        <v>13</v>
      </c>
      <c r="H26" s="47">
        <v>45534</v>
      </c>
      <c r="I26" s="11" t="s">
        <v>99</v>
      </c>
    </row>
    <row r="27" spans="1:9" x14ac:dyDescent="0.3">
      <c r="A27" s="8">
        <f>IF(B27&lt;&gt;"",ROWS($B$6:B27),"")</f>
        <v>22</v>
      </c>
      <c r="B27" s="1" t="s">
        <v>337</v>
      </c>
      <c r="C27" s="1" t="s">
        <v>338</v>
      </c>
      <c r="D27" s="1" t="s">
        <v>339</v>
      </c>
      <c r="E27" s="21">
        <v>6205.79</v>
      </c>
      <c r="F27" s="9">
        <v>1200</v>
      </c>
      <c r="G27" s="9">
        <v>16</v>
      </c>
      <c r="H27" s="47">
        <v>45534</v>
      </c>
      <c r="I27" s="11" t="s">
        <v>99</v>
      </c>
    </row>
    <row r="28" spans="1:9" x14ac:dyDescent="0.3">
      <c r="A28" s="8">
        <f>IF(B28&lt;&gt;"",ROWS($B$6:B28),"")</f>
        <v>23</v>
      </c>
      <c r="B28" s="1" t="s">
        <v>520</v>
      </c>
      <c r="C28" s="1" t="s">
        <v>521</v>
      </c>
      <c r="D28" s="1" t="s">
        <v>37</v>
      </c>
      <c r="E28" s="21">
        <v>5118.9399999999996</v>
      </c>
      <c r="F28" s="9">
        <v>882</v>
      </c>
      <c r="G28" s="9">
        <v>12</v>
      </c>
      <c r="H28" s="47">
        <v>45527</v>
      </c>
      <c r="I28" s="11" t="s">
        <v>264</v>
      </c>
    </row>
    <row r="29" spans="1:9" x14ac:dyDescent="0.3">
      <c r="A29" s="8">
        <f>IF(B29&lt;&gt;"",ROWS($B$6:B29),"")</f>
        <v>24</v>
      </c>
      <c r="B29" s="1" t="s">
        <v>566</v>
      </c>
      <c r="C29" s="1" t="s">
        <v>567</v>
      </c>
      <c r="D29" s="1" t="s">
        <v>37</v>
      </c>
      <c r="E29" s="21">
        <v>3212.4</v>
      </c>
      <c r="F29" s="9">
        <v>536</v>
      </c>
      <c r="G29" s="9">
        <v>6</v>
      </c>
      <c r="H29" s="47">
        <v>45506</v>
      </c>
      <c r="I29" s="11" t="s">
        <v>246</v>
      </c>
    </row>
    <row r="30" spans="1:9" x14ac:dyDescent="0.3">
      <c r="A30" s="8">
        <f>IF(B30&lt;&gt;"",ROWS($B$6:B30),"")</f>
        <v>25</v>
      </c>
      <c r="B30" s="1" t="s">
        <v>491</v>
      </c>
      <c r="C30" s="1" t="s">
        <v>492</v>
      </c>
      <c r="D30" s="1" t="s">
        <v>37</v>
      </c>
      <c r="E30" s="21">
        <v>3062</v>
      </c>
      <c r="F30" s="9">
        <v>387</v>
      </c>
      <c r="G30" s="9">
        <v>15</v>
      </c>
      <c r="H30" s="47">
        <v>45534</v>
      </c>
      <c r="I30" s="11" t="s">
        <v>150</v>
      </c>
    </row>
    <row r="31" spans="1:9" x14ac:dyDescent="0.3">
      <c r="A31" s="8">
        <f>IF(B31&lt;&gt;"",ROWS($B$6:B31),"")</f>
        <v>26</v>
      </c>
      <c r="B31" s="1" t="s">
        <v>465</v>
      </c>
      <c r="C31" s="1" t="s">
        <v>466</v>
      </c>
      <c r="D31" s="1" t="s">
        <v>394</v>
      </c>
      <c r="E31" s="21">
        <v>2955.9</v>
      </c>
      <c r="F31" s="9">
        <v>458</v>
      </c>
      <c r="G31" s="9">
        <v>3</v>
      </c>
      <c r="H31" s="47">
        <v>45492</v>
      </c>
      <c r="I31" s="11" t="s">
        <v>464</v>
      </c>
    </row>
    <row r="32" spans="1:9" x14ac:dyDescent="0.3">
      <c r="A32" s="8">
        <f>IF(B32&lt;&gt;"",ROWS($B$6:B32),"")</f>
        <v>27</v>
      </c>
      <c r="B32" s="1" t="s">
        <v>343</v>
      </c>
      <c r="C32" s="1" t="s">
        <v>344</v>
      </c>
      <c r="D32" s="1" t="s">
        <v>281</v>
      </c>
      <c r="E32" s="21">
        <v>2807</v>
      </c>
      <c r="F32" s="9">
        <v>455</v>
      </c>
      <c r="G32" s="9">
        <v>4</v>
      </c>
      <c r="H32" s="47">
        <v>45401</v>
      </c>
      <c r="I32" s="11" t="s">
        <v>246</v>
      </c>
    </row>
    <row r="33" spans="1:9" x14ac:dyDescent="0.3">
      <c r="A33" s="8">
        <f>IF(B33&lt;&gt;"",ROWS($B$6:B33),"")</f>
        <v>28</v>
      </c>
      <c r="B33" s="1" t="s">
        <v>192</v>
      </c>
      <c r="C33" s="1" t="s">
        <v>193</v>
      </c>
      <c r="D33" s="1" t="s">
        <v>194</v>
      </c>
      <c r="E33" s="21">
        <v>2329</v>
      </c>
      <c r="F33" s="9">
        <v>402</v>
      </c>
      <c r="G33" s="9">
        <v>4</v>
      </c>
      <c r="H33" s="47">
        <v>45379</v>
      </c>
      <c r="I33" s="11" t="s">
        <v>170</v>
      </c>
    </row>
    <row r="34" spans="1:9" x14ac:dyDescent="0.3">
      <c r="A34" s="8">
        <f>IF(B34&lt;&gt;"",ROWS($B$6:B34),"")</f>
        <v>29</v>
      </c>
      <c r="B34" s="1" t="s">
        <v>653</v>
      </c>
      <c r="C34" s="1" t="s">
        <v>654</v>
      </c>
      <c r="D34" s="1" t="s">
        <v>37</v>
      </c>
      <c r="E34" s="21">
        <v>2283</v>
      </c>
      <c r="F34" s="9">
        <v>354</v>
      </c>
      <c r="G34" s="9">
        <v>1</v>
      </c>
      <c r="H34" s="47">
        <v>42713</v>
      </c>
      <c r="I34" s="11" t="s">
        <v>99</v>
      </c>
    </row>
    <row r="35" spans="1:9" x14ac:dyDescent="0.3">
      <c r="A35" s="8">
        <f>IF(B35&lt;&gt;"",ROWS($B$6:B35),"")</f>
        <v>30</v>
      </c>
      <c r="B35" s="1" t="s">
        <v>467</v>
      </c>
      <c r="C35" s="1" t="s">
        <v>468</v>
      </c>
      <c r="D35" s="1" t="s">
        <v>167</v>
      </c>
      <c r="E35" s="21">
        <v>1910</v>
      </c>
      <c r="F35" s="9">
        <v>321</v>
      </c>
      <c r="G35" s="9">
        <v>5</v>
      </c>
      <c r="H35" s="47">
        <v>45499</v>
      </c>
      <c r="I35" s="11" t="s">
        <v>150</v>
      </c>
    </row>
    <row r="36" spans="1:9" x14ac:dyDescent="0.3">
      <c r="A36" s="8">
        <f>IF(B36&lt;&gt;"",ROWS($B$6:B36),"")</f>
        <v>31</v>
      </c>
      <c r="B36" s="1" t="s">
        <v>681</v>
      </c>
      <c r="C36" s="1" t="s">
        <v>682</v>
      </c>
      <c r="D36" s="1" t="s">
        <v>281</v>
      </c>
      <c r="E36" s="21">
        <v>1863</v>
      </c>
      <c r="F36" s="9">
        <v>207</v>
      </c>
      <c r="G36" s="9">
        <v>1</v>
      </c>
      <c r="H36" s="47">
        <v>44414</v>
      </c>
      <c r="I36" s="11" t="s">
        <v>389</v>
      </c>
    </row>
    <row r="37" spans="1:9" x14ac:dyDescent="0.3">
      <c r="A37" s="8">
        <f>IF(B37&lt;&gt;"",ROWS($B$6:B37),"")</f>
        <v>32</v>
      </c>
      <c r="B37" s="1" t="s">
        <v>368</v>
      </c>
      <c r="C37" s="1" t="s">
        <v>369</v>
      </c>
      <c r="D37" s="1" t="s">
        <v>370</v>
      </c>
      <c r="E37" s="21">
        <v>1561.5</v>
      </c>
      <c r="F37" s="9">
        <v>239</v>
      </c>
      <c r="G37" s="9">
        <v>2</v>
      </c>
      <c r="H37" s="47">
        <v>45254</v>
      </c>
      <c r="I37" s="11" t="s">
        <v>170</v>
      </c>
    </row>
    <row r="38" spans="1:9" x14ac:dyDescent="0.3">
      <c r="A38" s="8">
        <f>IF(B38&lt;&gt;"",ROWS($B$6:B38),"")</f>
        <v>33</v>
      </c>
      <c r="B38" s="1" t="s">
        <v>168</v>
      </c>
      <c r="C38" s="1" t="s">
        <v>168</v>
      </c>
      <c r="D38" s="1" t="s">
        <v>169</v>
      </c>
      <c r="E38" s="21">
        <v>1353</v>
      </c>
      <c r="F38" s="9">
        <v>201</v>
      </c>
      <c r="G38" s="9">
        <v>1</v>
      </c>
      <c r="H38" s="47">
        <v>45303</v>
      </c>
      <c r="I38" s="11" t="s">
        <v>170</v>
      </c>
    </row>
    <row r="39" spans="1:9" x14ac:dyDescent="0.3">
      <c r="A39" s="8">
        <f>IF(B39&lt;&gt;"",ROWS($B$6:B39),"")</f>
        <v>34</v>
      </c>
      <c r="B39" s="1" t="s">
        <v>327</v>
      </c>
      <c r="C39" s="1" t="s">
        <v>328</v>
      </c>
      <c r="D39" s="1" t="s">
        <v>37</v>
      </c>
      <c r="E39" s="21">
        <v>1298.2</v>
      </c>
      <c r="F39" s="9">
        <v>207</v>
      </c>
      <c r="G39" s="9">
        <v>2</v>
      </c>
      <c r="H39" s="47">
        <v>45464</v>
      </c>
      <c r="I39" s="11" t="s">
        <v>119</v>
      </c>
    </row>
    <row r="40" spans="1:9" x14ac:dyDescent="0.3">
      <c r="A40" s="8">
        <f>IF(B40&lt;&gt;"",ROWS($B$6:B40),"")</f>
        <v>35</v>
      </c>
      <c r="B40" s="1" t="s">
        <v>371</v>
      </c>
      <c r="C40" s="1" t="s">
        <v>372</v>
      </c>
      <c r="D40" s="1" t="s">
        <v>167</v>
      </c>
      <c r="E40" s="21">
        <v>1292.4999999999993</v>
      </c>
      <c r="F40" s="9">
        <v>177</v>
      </c>
      <c r="G40" s="9">
        <v>3</v>
      </c>
      <c r="H40" s="47">
        <v>45408</v>
      </c>
      <c r="I40" s="11" t="s">
        <v>326</v>
      </c>
    </row>
    <row r="41" spans="1:9" x14ac:dyDescent="0.3">
      <c r="A41" s="8">
        <f>IF(B41&lt;&gt;"",ROWS($B$6:B41),"")</f>
        <v>36</v>
      </c>
      <c r="B41" s="1" t="s">
        <v>400</v>
      </c>
      <c r="C41" s="1" t="s">
        <v>401</v>
      </c>
      <c r="D41" s="1" t="s">
        <v>167</v>
      </c>
      <c r="E41" s="21">
        <v>1205</v>
      </c>
      <c r="F41" s="9">
        <v>185</v>
      </c>
      <c r="G41" s="9">
        <v>1</v>
      </c>
      <c r="H41" s="47">
        <v>45254</v>
      </c>
      <c r="I41" s="11" t="s">
        <v>75</v>
      </c>
    </row>
    <row r="42" spans="1:9" x14ac:dyDescent="0.3">
      <c r="A42" s="8">
        <f>IF(B42&lt;&gt;"",ROWS($B$6:B42),"")</f>
        <v>37</v>
      </c>
      <c r="B42" s="1" t="s">
        <v>686</v>
      </c>
      <c r="C42" s="1" t="s">
        <v>687</v>
      </c>
      <c r="D42" s="1" t="s">
        <v>167</v>
      </c>
      <c r="E42" s="21">
        <v>938</v>
      </c>
      <c r="F42" s="9">
        <v>410</v>
      </c>
      <c r="G42" s="9">
        <v>4</v>
      </c>
      <c r="H42" s="47">
        <v>45240</v>
      </c>
      <c r="I42" s="11" t="s">
        <v>75</v>
      </c>
    </row>
    <row r="43" spans="1:9" x14ac:dyDescent="0.3">
      <c r="A43" s="8">
        <f>IF(B43&lt;&gt;"",ROWS($B$6:B43),"")</f>
        <v>38</v>
      </c>
      <c r="B43" s="1" t="s">
        <v>469</v>
      </c>
      <c r="C43" s="1" t="s">
        <v>470</v>
      </c>
      <c r="D43" s="1" t="s">
        <v>167</v>
      </c>
      <c r="E43" s="21">
        <v>922.5</v>
      </c>
      <c r="F43" s="9">
        <v>143</v>
      </c>
      <c r="G43" s="9">
        <v>1</v>
      </c>
      <c r="H43" s="47">
        <v>45359</v>
      </c>
      <c r="I43" s="11" t="s">
        <v>326</v>
      </c>
    </row>
    <row r="44" spans="1:9" x14ac:dyDescent="0.3">
      <c r="A44" s="8">
        <f>IF(B44&lt;&gt;"",ROWS($B$6:B44),"")</f>
        <v>39</v>
      </c>
      <c r="B44" s="1" t="s">
        <v>954</v>
      </c>
      <c r="C44" s="1" t="s">
        <v>494</v>
      </c>
      <c r="D44" s="1" t="s">
        <v>167</v>
      </c>
      <c r="E44" s="21">
        <v>860.99999999999989</v>
      </c>
      <c r="F44" s="9">
        <v>154</v>
      </c>
      <c r="G44" s="9">
        <v>1</v>
      </c>
      <c r="H44" s="47">
        <v>45450</v>
      </c>
      <c r="I44" s="11" t="s">
        <v>326</v>
      </c>
    </row>
    <row r="45" spans="1:9" x14ac:dyDescent="0.3">
      <c r="A45" s="8">
        <f>IF(B45&lt;&gt;"",ROWS($B$6:B45),"")</f>
        <v>40</v>
      </c>
      <c r="B45" s="1" t="s">
        <v>572</v>
      </c>
      <c r="C45" s="1" t="s">
        <v>573</v>
      </c>
      <c r="D45" s="1" t="s">
        <v>308</v>
      </c>
      <c r="E45" s="21">
        <v>850</v>
      </c>
      <c r="F45" s="9">
        <v>158</v>
      </c>
      <c r="G45" s="9" t="s">
        <v>58</v>
      </c>
      <c r="H45" s="47">
        <v>45422</v>
      </c>
      <c r="I45" s="11" t="s">
        <v>246</v>
      </c>
    </row>
    <row r="46" spans="1:9" x14ac:dyDescent="0.3">
      <c r="A46" s="8">
        <f>IF(B46&lt;&gt;"",ROWS($B$6:B46),"")</f>
        <v>41</v>
      </c>
      <c r="B46" s="1" t="s">
        <v>270</v>
      </c>
      <c r="C46" s="1" t="s">
        <v>271</v>
      </c>
      <c r="D46" s="1" t="s">
        <v>37</v>
      </c>
      <c r="E46" s="21">
        <v>759</v>
      </c>
      <c r="F46" s="9">
        <v>99</v>
      </c>
      <c r="G46" s="9">
        <v>1</v>
      </c>
      <c r="H46" s="47">
        <v>45478</v>
      </c>
      <c r="I46" s="11" t="s">
        <v>150</v>
      </c>
    </row>
    <row r="47" spans="1:9" x14ac:dyDescent="0.3">
      <c r="A47" s="8">
        <f>IF(B47&lt;&gt;"",ROWS($B$6:B47),"")</f>
        <v>42</v>
      </c>
      <c r="B47" s="1" t="s">
        <v>725</v>
      </c>
      <c r="C47" s="1" t="s">
        <v>726</v>
      </c>
      <c r="D47" s="1" t="s">
        <v>37</v>
      </c>
      <c r="E47" s="21">
        <v>709</v>
      </c>
      <c r="F47" s="9">
        <v>301</v>
      </c>
      <c r="G47" s="9">
        <v>4</v>
      </c>
      <c r="H47" s="47">
        <v>44638</v>
      </c>
      <c r="I47" s="11" t="s">
        <v>38</v>
      </c>
    </row>
    <row r="48" spans="1:9" x14ac:dyDescent="0.3">
      <c r="A48" s="8">
        <f>IF(B48&lt;&gt;"",ROWS($B$6:B48),"")</f>
        <v>43</v>
      </c>
      <c r="B48" s="1" t="s">
        <v>721</v>
      </c>
      <c r="C48" s="1" t="s">
        <v>721</v>
      </c>
      <c r="D48" s="1" t="s">
        <v>722</v>
      </c>
      <c r="E48" s="21">
        <v>652</v>
      </c>
      <c r="F48" s="9">
        <v>302</v>
      </c>
      <c r="G48" s="9">
        <v>4</v>
      </c>
      <c r="H48" s="47">
        <v>45121</v>
      </c>
      <c r="I48" s="11" t="s">
        <v>75</v>
      </c>
    </row>
    <row r="49" spans="1:9" x14ac:dyDescent="0.3">
      <c r="A49" s="8">
        <f>IF(B49&lt;&gt;"",ROWS($B$6:B49),"")</f>
        <v>44</v>
      </c>
      <c r="B49" s="1" t="s">
        <v>505</v>
      </c>
      <c r="C49" s="1" t="s">
        <v>506</v>
      </c>
      <c r="D49" s="1" t="s">
        <v>167</v>
      </c>
      <c r="E49" s="21">
        <v>634</v>
      </c>
      <c r="F49" s="9">
        <v>123</v>
      </c>
      <c r="G49" s="9">
        <v>1</v>
      </c>
      <c r="H49" s="47">
        <v>45471</v>
      </c>
      <c r="I49" s="11" t="s">
        <v>326</v>
      </c>
    </row>
    <row r="50" spans="1:9" x14ac:dyDescent="0.3">
      <c r="A50" s="8">
        <f>IF(B50&lt;&gt;"",ROWS($B$6:B50),"")</f>
        <v>45</v>
      </c>
      <c r="B50" s="1" t="s">
        <v>111</v>
      </c>
      <c r="C50" s="1" t="s">
        <v>112</v>
      </c>
      <c r="D50" s="1" t="s">
        <v>113</v>
      </c>
      <c r="E50" s="21">
        <v>597</v>
      </c>
      <c r="F50" s="9">
        <v>245</v>
      </c>
      <c r="G50" s="9">
        <v>4</v>
      </c>
      <c r="H50" s="47">
        <v>45331</v>
      </c>
      <c r="I50" s="11" t="s">
        <v>75</v>
      </c>
    </row>
    <row r="51" spans="1:9" x14ac:dyDescent="0.3">
      <c r="A51" s="8">
        <f>IF(B51&lt;&gt;"",ROWS($B$6:B51),"")</f>
        <v>46</v>
      </c>
      <c r="B51" s="1" t="s">
        <v>741</v>
      </c>
      <c r="C51" s="1" t="s">
        <v>742</v>
      </c>
      <c r="D51" s="1" t="s">
        <v>37</v>
      </c>
      <c r="E51" s="21">
        <v>585.5</v>
      </c>
      <c r="F51" s="9">
        <v>233</v>
      </c>
      <c r="G51" s="9">
        <v>4</v>
      </c>
      <c r="H51" s="47">
        <v>44743</v>
      </c>
      <c r="I51" s="11" t="s">
        <v>38</v>
      </c>
    </row>
    <row r="52" spans="1:9" x14ac:dyDescent="0.3">
      <c r="A52" s="8">
        <f>IF(B52&lt;&gt;"",ROWS($B$6:B52),"")</f>
        <v>47</v>
      </c>
      <c r="B52" s="1" t="s">
        <v>179</v>
      </c>
      <c r="C52" s="1" t="s">
        <v>180</v>
      </c>
      <c r="D52" s="1" t="s">
        <v>181</v>
      </c>
      <c r="E52" s="21">
        <v>562.20000000000005</v>
      </c>
      <c r="F52" s="9">
        <v>80</v>
      </c>
      <c r="G52" s="9">
        <v>3</v>
      </c>
      <c r="H52" s="47">
        <v>45379</v>
      </c>
      <c r="I52" s="11" t="s">
        <v>170</v>
      </c>
    </row>
    <row r="53" spans="1:9" x14ac:dyDescent="0.3">
      <c r="A53" s="8">
        <f>IF(B53&lt;&gt;"",ROWS($B$6:B53),"")</f>
        <v>48</v>
      </c>
      <c r="B53" s="1" t="s">
        <v>345</v>
      </c>
      <c r="C53" s="1" t="s">
        <v>346</v>
      </c>
      <c r="D53" s="1" t="s">
        <v>74</v>
      </c>
      <c r="E53" s="21">
        <v>535</v>
      </c>
      <c r="F53" s="9">
        <v>85</v>
      </c>
      <c r="G53" s="9">
        <v>2</v>
      </c>
      <c r="H53" s="47">
        <v>45471</v>
      </c>
      <c r="I53" s="11" t="s">
        <v>150</v>
      </c>
    </row>
    <row r="54" spans="1:9" x14ac:dyDescent="0.3">
      <c r="A54" s="8">
        <f>IF(B54&lt;&gt;"",ROWS($B$6:B54),"")</f>
        <v>49</v>
      </c>
      <c r="B54" s="1" t="s">
        <v>425</v>
      </c>
      <c r="C54" s="1" t="s">
        <v>426</v>
      </c>
      <c r="D54" s="1" t="s">
        <v>33</v>
      </c>
      <c r="E54" s="21">
        <v>534.5</v>
      </c>
      <c r="F54" s="9">
        <v>218</v>
      </c>
      <c r="G54" s="9">
        <v>4</v>
      </c>
      <c r="H54" s="47">
        <v>44916</v>
      </c>
      <c r="I54" s="11" t="s">
        <v>38</v>
      </c>
    </row>
    <row r="55" spans="1:9" x14ac:dyDescent="0.3">
      <c r="A55" s="8">
        <f>IF(B55&lt;&gt;"",ROWS($B$6:B55),"")</f>
        <v>50</v>
      </c>
      <c r="B55" s="1" t="s">
        <v>746</v>
      </c>
      <c r="C55" s="1" t="s">
        <v>747</v>
      </c>
      <c r="D55" s="1" t="s">
        <v>37</v>
      </c>
      <c r="E55" s="21">
        <v>526</v>
      </c>
      <c r="F55" s="9">
        <v>213</v>
      </c>
      <c r="G55" s="9">
        <v>4</v>
      </c>
      <c r="H55" s="47">
        <v>45212</v>
      </c>
      <c r="I55" s="11" t="s">
        <v>38</v>
      </c>
    </row>
    <row r="56" spans="1:9" x14ac:dyDescent="0.3">
      <c r="A56" s="8">
        <f>IF(B56&lt;&gt;"",ROWS($B$6:B56),"")</f>
        <v>51</v>
      </c>
      <c r="B56" s="1" t="s">
        <v>395</v>
      </c>
      <c r="C56" s="1" t="s">
        <v>395</v>
      </c>
      <c r="D56" s="1" t="s">
        <v>396</v>
      </c>
      <c r="E56" s="21">
        <v>524.79999999999995</v>
      </c>
      <c r="F56" s="9">
        <v>88</v>
      </c>
      <c r="G56" s="9">
        <v>5</v>
      </c>
      <c r="H56" s="47">
        <v>45191</v>
      </c>
      <c r="I56" s="11" t="s">
        <v>170</v>
      </c>
    </row>
    <row r="57" spans="1:9" x14ac:dyDescent="0.3">
      <c r="A57" s="8">
        <f>IF(B57&lt;&gt;"",ROWS($B$6:B57),"")</f>
        <v>52</v>
      </c>
      <c r="B57" s="1" t="s">
        <v>64</v>
      </c>
      <c r="C57" s="1" t="s">
        <v>65</v>
      </c>
      <c r="D57" s="1" t="s">
        <v>66</v>
      </c>
      <c r="E57" s="21">
        <v>483.32</v>
      </c>
      <c r="F57" s="9">
        <v>89</v>
      </c>
      <c r="G57" s="9">
        <v>2</v>
      </c>
      <c r="H57" s="47">
        <v>45310</v>
      </c>
      <c r="I57" s="11" t="s">
        <v>34</v>
      </c>
    </row>
    <row r="58" spans="1:9" x14ac:dyDescent="0.3">
      <c r="A58" s="8">
        <f>IF(B58&lt;&gt;"",ROWS($B$6:B58),"")</f>
        <v>53</v>
      </c>
      <c r="B58" s="1" t="s">
        <v>329</v>
      </c>
      <c r="C58" s="1" t="s">
        <v>330</v>
      </c>
      <c r="D58" s="1" t="s">
        <v>37</v>
      </c>
      <c r="E58" s="21">
        <v>463.9</v>
      </c>
      <c r="F58" s="9">
        <v>87</v>
      </c>
      <c r="G58" s="9">
        <v>4</v>
      </c>
      <c r="H58" s="47">
        <v>45485</v>
      </c>
      <c r="I58" s="11" t="s">
        <v>38</v>
      </c>
    </row>
    <row r="59" spans="1:9" x14ac:dyDescent="0.3">
      <c r="A59" s="8">
        <f>IF(B59&lt;&gt;"",ROWS($B$6:B59),"")</f>
        <v>54</v>
      </c>
      <c r="B59" s="1" t="s">
        <v>59</v>
      </c>
      <c r="C59" s="1" t="s">
        <v>60</v>
      </c>
      <c r="D59" s="1" t="s">
        <v>37</v>
      </c>
      <c r="E59" s="21">
        <v>461.75</v>
      </c>
      <c r="F59" s="9">
        <v>93</v>
      </c>
      <c r="G59" s="9">
        <v>3</v>
      </c>
      <c r="H59" s="47">
        <v>45436</v>
      </c>
      <c r="I59" s="11" t="s">
        <v>45</v>
      </c>
    </row>
    <row r="60" spans="1:9" x14ac:dyDescent="0.3">
      <c r="A60" s="8">
        <f>IF(B60&lt;&gt;"",ROWS($B$6:B60),"")</f>
        <v>55</v>
      </c>
      <c r="B60" s="1" t="s">
        <v>311</v>
      </c>
      <c r="C60" s="1" t="s">
        <v>312</v>
      </c>
      <c r="D60" s="1" t="s">
        <v>55</v>
      </c>
      <c r="E60" s="21">
        <v>405.5</v>
      </c>
      <c r="F60" s="9">
        <v>61</v>
      </c>
      <c r="G60" s="9">
        <v>1</v>
      </c>
      <c r="H60" s="47">
        <v>45345</v>
      </c>
      <c r="I60" s="11" t="s">
        <v>170</v>
      </c>
    </row>
    <row r="61" spans="1:9" x14ac:dyDescent="0.3">
      <c r="A61" s="8">
        <f>IF(B61&lt;&gt;"",ROWS($B$6:B61),"")</f>
        <v>56</v>
      </c>
      <c r="B61" s="1" t="s">
        <v>554</v>
      </c>
      <c r="C61" s="1" t="s">
        <v>555</v>
      </c>
      <c r="D61" s="1" t="s">
        <v>167</v>
      </c>
      <c r="E61" s="21">
        <v>360</v>
      </c>
      <c r="F61" s="9">
        <v>52</v>
      </c>
      <c r="G61" s="9">
        <v>1</v>
      </c>
      <c r="H61" s="47">
        <v>45338</v>
      </c>
      <c r="I61" s="11" t="s">
        <v>326</v>
      </c>
    </row>
    <row r="62" spans="1:9" x14ac:dyDescent="0.3">
      <c r="A62" s="8">
        <f>IF(B62&lt;&gt;"",ROWS($B$6:B62),"")</f>
        <v>57</v>
      </c>
      <c r="B62" s="1" t="s">
        <v>251</v>
      </c>
      <c r="C62" s="1" t="s">
        <v>252</v>
      </c>
      <c r="D62" s="1" t="s">
        <v>37</v>
      </c>
      <c r="E62" s="21">
        <v>266.43</v>
      </c>
      <c r="F62" s="9">
        <v>42</v>
      </c>
      <c r="G62" s="9">
        <v>6</v>
      </c>
      <c r="H62" s="47">
        <v>45485</v>
      </c>
      <c r="I62" s="11" t="s">
        <v>45</v>
      </c>
    </row>
    <row r="63" spans="1:9" x14ac:dyDescent="0.3">
      <c r="A63" s="8">
        <f>IF(B63&lt;&gt;"",ROWS($B$6:B63),"")</f>
        <v>58</v>
      </c>
      <c r="B63" s="1" t="s">
        <v>397</v>
      </c>
      <c r="C63" s="1" t="s">
        <v>398</v>
      </c>
      <c r="D63" s="1" t="s">
        <v>399</v>
      </c>
      <c r="E63" s="21">
        <v>256</v>
      </c>
      <c r="F63" s="9">
        <v>71</v>
      </c>
      <c r="G63" s="9">
        <v>2</v>
      </c>
      <c r="H63" s="47">
        <v>45492</v>
      </c>
      <c r="I63" s="11" t="s">
        <v>150</v>
      </c>
    </row>
    <row r="64" spans="1:9" x14ac:dyDescent="0.3">
      <c r="A64" s="8">
        <f>IF(B64&lt;&gt;"",ROWS($B$6:B64),"")</f>
        <v>59</v>
      </c>
      <c r="B64" s="1" t="s">
        <v>881</v>
      </c>
      <c r="C64" s="1" t="s">
        <v>882</v>
      </c>
      <c r="D64" s="1" t="s">
        <v>456</v>
      </c>
      <c r="E64" s="21">
        <v>239</v>
      </c>
      <c r="F64" s="9">
        <v>16</v>
      </c>
      <c r="G64" s="9">
        <v>1</v>
      </c>
      <c r="H64" s="47">
        <v>44655</v>
      </c>
      <c r="I64" s="11" t="s">
        <v>170</v>
      </c>
    </row>
    <row r="65" spans="1:9" x14ac:dyDescent="0.3">
      <c r="A65" s="8">
        <f>IF(B65&lt;&gt;"",ROWS($B$6:B65),"")</f>
        <v>60</v>
      </c>
      <c r="B65" s="1" t="s">
        <v>501</v>
      </c>
      <c r="C65" s="1" t="s">
        <v>502</v>
      </c>
      <c r="D65" s="1" t="s">
        <v>503</v>
      </c>
      <c r="E65" s="21">
        <v>215.79999999999927</v>
      </c>
      <c r="F65" s="9">
        <v>44</v>
      </c>
      <c r="G65" s="9">
        <v>2</v>
      </c>
      <c r="H65" s="47">
        <v>45443</v>
      </c>
      <c r="I65" s="11" t="s">
        <v>504</v>
      </c>
    </row>
    <row r="66" spans="1:9" x14ac:dyDescent="0.3">
      <c r="A66" s="8">
        <f>IF(B66&lt;&gt;"",ROWS($B$6:B66),"")</f>
        <v>61</v>
      </c>
      <c r="B66" s="1" t="s">
        <v>82</v>
      </c>
      <c r="C66" s="1" t="s">
        <v>83</v>
      </c>
      <c r="D66" s="1" t="s">
        <v>37</v>
      </c>
      <c r="E66" s="21">
        <v>186.5</v>
      </c>
      <c r="F66" s="9">
        <v>24</v>
      </c>
      <c r="G66" s="9">
        <v>1</v>
      </c>
      <c r="H66" s="47">
        <v>45450</v>
      </c>
      <c r="I66" s="11" t="s">
        <v>45</v>
      </c>
    </row>
    <row r="67" spans="1:9" x14ac:dyDescent="0.3">
      <c r="A67" s="8">
        <f>IF(B67&lt;&gt;"",ROWS($B$6:B67),"")</f>
        <v>62</v>
      </c>
      <c r="B67" s="1" t="s">
        <v>897</v>
      </c>
      <c r="C67" s="1" t="s">
        <v>898</v>
      </c>
      <c r="D67" s="1" t="s">
        <v>37</v>
      </c>
      <c r="E67" s="21">
        <v>164</v>
      </c>
      <c r="F67" s="9">
        <v>29</v>
      </c>
      <c r="G67" s="9">
        <v>1</v>
      </c>
      <c r="H67" s="47">
        <v>45198</v>
      </c>
      <c r="I67" s="11" t="s">
        <v>119</v>
      </c>
    </row>
    <row r="68" spans="1:9" x14ac:dyDescent="0.3">
      <c r="A68" s="8">
        <f>IF(B68&lt;&gt;"",ROWS($B$6:B68),"")</f>
        <v>63</v>
      </c>
      <c r="B68" s="1" t="s">
        <v>386</v>
      </c>
      <c r="C68" s="1" t="s">
        <v>386</v>
      </c>
      <c r="D68" s="1" t="s">
        <v>167</v>
      </c>
      <c r="E68" s="21">
        <v>152</v>
      </c>
      <c r="F68" s="9">
        <v>25</v>
      </c>
      <c r="G68" s="9">
        <v>2</v>
      </c>
      <c r="H68" s="47">
        <v>45387</v>
      </c>
      <c r="I68" s="11" t="s">
        <v>326</v>
      </c>
    </row>
    <row r="69" spans="1:9" x14ac:dyDescent="0.3">
      <c r="A69" s="8">
        <f>IF(B69&lt;&gt;"",ROWS($B$6:B69),"")</f>
        <v>64</v>
      </c>
      <c r="B69" s="1" t="s">
        <v>848</v>
      </c>
      <c r="C69" s="1" t="s">
        <v>849</v>
      </c>
      <c r="D69" s="1" t="s">
        <v>308</v>
      </c>
      <c r="E69" s="21">
        <v>149.84</v>
      </c>
      <c r="F69" s="9">
        <v>22</v>
      </c>
      <c r="G69" s="9">
        <v>3</v>
      </c>
      <c r="H69" s="47">
        <v>45534</v>
      </c>
      <c r="I69" s="11" t="s">
        <v>405</v>
      </c>
    </row>
    <row r="70" spans="1:9" x14ac:dyDescent="0.3">
      <c r="A70" s="8">
        <f>IF(B70&lt;&gt;"",ROWS($B$6:B70),"")</f>
        <v>65</v>
      </c>
      <c r="B70" s="1" t="s">
        <v>661</v>
      </c>
      <c r="C70" s="1" t="s">
        <v>662</v>
      </c>
      <c r="D70" s="1" t="s">
        <v>663</v>
      </c>
      <c r="E70" s="21">
        <v>132</v>
      </c>
      <c r="F70" s="9">
        <v>33</v>
      </c>
      <c r="G70" s="9">
        <v>1</v>
      </c>
      <c r="H70" s="47">
        <v>42988</v>
      </c>
      <c r="I70" s="11" t="s">
        <v>510</v>
      </c>
    </row>
    <row r="71" spans="1:9" x14ac:dyDescent="0.3">
      <c r="A71" s="8">
        <f>IF(B71&lt;&gt;"",ROWS($B$6:B71),"")</f>
        <v>66</v>
      </c>
      <c r="B71" s="1" t="s">
        <v>387</v>
      </c>
      <c r="C71" s="1" t="s">
        <v>388</v>
      </c>
      <c r="D71" s="1" t="s">
        <v>167</v>
      </c>
      <c r="E71" s="21">
        <v>110</v>
      </c>
      <c r="F71" s="9">
        <v>18</v>
      </c>
      <c r="G71" s="9">
        <v>1</v>
      </c>
      <c r="H71" s="47">
        <v>45345</v>
      </c>
      <c r="I71" s="11" t="s">
        <v>389</v>
      </c>
    </row>
    <row r="72" spans="1:9" x14ac:dyDescent="0.3">
      <c r="A72" s="8">
        <f>IF(B72&lt;&gt;"",ROWS($B$6:B72),"")</f>
        <v>67</v>
      </c>
      <c r="B72" s="1" t="s">
        <v>922</v>
      </c>
      <c r="C72" s="1" t="s">
        <v>923</v>
      </c>
      <c r="D72" s="1" t="s">
        <v>178</v>
      </c>
      <c r="E72" s="21">
        <v>99</v>
      </c>
      <c r="F72" s="9">
        <v>18</v>
      </c>
      <c r="G72" s="9">
        <v>1</v>
      </c>
      <c r="H72" s="47">
        <v>43987</v>
      </c>
      <c r="I72" s="11" t="s">
        <v>170</v>
      </c>
    </row>
    <row r="73" spans="1:9" x14ac:dyDescent="0.3">
      <c r="A73" s="8">
        <f>IF(B73&lt;&gt;"",ROWS($B$6:B73),"")</f>
        <v>68</v>
      </c>
      <c r="B73" s="1" t="s">
        <v>695</v>
      </c>
      <c r="C73" s="1" t="s">
        <v>696</v>
      </c>
      <c r="D73" s="1" t="s">
        <v>697</v>
      </c>
      <c r="E73" s="21">
        <v>79</v>
      </c>
      <c r="F73" s="9">
        <v>15</v>
      </c>
      <c r="G73" s="9">
        <v>1</v>
      </c>
      <c r="H73" s="47">
        <v>45485</v>
      </c>
      <c r="I73" s="11" t="s">
        <v>150</v>
      </c>
    </row>
    <row r="74" spans="1:9" x14ac:dyDescent="0.3">
      <c r="A74" s="8">
        <f>IF(B74&lt;&gt;"",ROWS($B$6:B74),"")</f>
        <v>69</v>
      </c>
      <c r="B74" s="1" t="s">
        <v>461</v>
      </c>
      <c r="C74" s="1" t="s">
        <v>462</v>
      </c>
      <c r="D74" s="1" t="s">
        <v>463</v>
      </c>
      <c r="E74" s="21">
        <v>75</v>
      </c>
      <c r="F74" s="9">
        <v>13</v>
      </c>
      <c r="G74" s="9">
        <v>1</v>
      </c>
      <c r="H74" s="47">
        <v>45296</v>
      </c>
      <c r="I74" s="11" t="s">
        <v>464</v>
      </c>
    </row>
    <row r="75" spans="1:9" x14ac:dyDescent="0.3">
      <c r="A75" s="8">
        <f>IF(B75&lt;&gt;"",ROWS($B$6:B75),"")</f>
        <v>70</v>
      </c>
      <c r="B75" s="1" t="s">
        <v>537</v>
      </c>
      <c r="C75" s="1" t="s">
        <v>538</v>
      </c>
      <c r="D75" s="1" t="s">
        <v>308</v>
      </c>
      <c r="E75" s="21">
        <v>70</v>
      </c>
      <c r="F75" s="9">
        <v>14</v>
      </c>
      <c r="G75" s="9">
        <v>2</v>
      </c>
      <c r="H75" s="47">
        <v>45471</v>
      </c>
      <c r="I75" s="11" t="s">
        <v>75</v>
      </c>
    </row>
    <row r="76" spans="1:9" x14ac:dyDescent="0.3">
      <c r="A76" s="8">
        <f>IF(B76&lt;&gt;"",ROWS($B$6:B76),"")</f>
        <v>71</v>
      </c>
      <c r="B76" s="1" t="s">
        <v>349</v>
      </c>
      <c r="C76" s="1" t="s">
        <v>350</v>
      </c>
      <c r="D76" s="1" t="s">
        <v>351</v>
      </c>
      <c r="E76" s="21">
        <v>66</v>
      </c>
      <c r="F76" s="9">
        <v>11</v>
      </c>
      <c r="G76" s="9">
        <v>1</v>
      </c>
      <c r="H76" s="47">
        <v>45331</v>
      </c>
      <c r="I76" s="11" t="s">
        <v>170</v>
      </c>
    </row>
    <row r="77" spans="1:9" x14ac:dyDescent="0.3">
      <c r="A77" s="8">
        <f>IF(B77&lt;&gt;"",ROWS($B$6:B77),"")</f>
        <v>72</v>
      </c>
      <c r="B77" s="1" t="s">
        <v>223</v>
      </c>
      <c r="C77" s="1" t="s">
        <v>224</v>
      </c>
      <c r="D77" s="1" t="s">
        <v>225</v>
      </c>
      <c r="E77" s="21">
        <v>65</v>
      </c>
      <c r="F77" s="9">
        <v>13</v>
      </c>
      <c r="G77" s="9">
        <v>1</v>
      </c>
      <c r="H77" s="47">
        <v>45296</v>
      </c>
      <c r="I77" s="11" t="s">
        <v>99</v>
      </c>
    </row>
    <row r="78" spans="1:9" x14ac:dyDescent="0.3">
      <c r="A78" s="8">
        <f>IF(B78&lt;&gt;"",ROWS($B$6:B78),"")</f>
        <v>73</v>
      </c>
      <c r="B78" s="1" t="s">
        <v>727</v>
      </c>
      <c r="C78" s="1" t="s">
        <v>728</v>
      </c>
      <c r="D78" s="1" t="s">
        <v>729</v>
      </c>
      <c r="E78" s="21">
        <v>62</v>
      </c>
      <c r="F78" s="9">
        <v>11</v>
      </c>
      <c r="G78" s="9">
        <v>1</v>
      </c>
      <c r="H78" s="47">
        <v>45331</v>
      </c>
      <c r="I78" s="11" t="s">
        <v>464</v>
      </c>
    </row>
    <row r="79" spans="1:9" x14ac:dyDescent="0.3">
      <c r="A79" s="8">
        <f>IF(B79&lt;&gt;"",ROWS($B$6:B79),"")</f>
        <v>74</v>
      </c>
      <c r="B79" s="1" t="s">
        <v>926</v>
      </c>
      <c r="C79" s="1" t="s">
        <v>927</v>
      </c>
      <c r="D79" s="1" t="s">
        <v>438</v>
      </c>
      <c r="E79" s="21">
        <v>51</v>
      </c>
      <c r="F79" s="9">
        <v>8</v>
      </c>
      <c r="G79" s="9">
        <v>1</v>
      </c>
      <c r="H79" s="47">
        <v>45012</v>
      </c>
      <c r="I79" s="11" t="s">
        <v>170</v>
      </c>
    </row>
    <row r="80" spans="1:9" x14ac:dyDescent="0.3">
      <c r="A80" s="8">
        <f>IF(B80&lt;&gt;"",ROWS($B$6:B80),"")</f>
        <v>75</v>
      </c>
      <c r="B80" s="1" t="s">
        <v>163</v>
      </c>
      <c r="C80" s="1" t="s">
        <v>163</v>
      </c>
      <c r="D80" s="1" t="s">
        <v>164</v>
      </c>
      <c r="E80" s="21">
        <v>46</v>
      </c>
      <c r="F80" s="9">
        <v>8</v>
      </c>
      <c r="G80" s="9">
        <v>1</v>
      </c>
      <c r="H80" s="47">
        <v>45394</v>
      </c>
      <c r="I80" s="11" t="s">
        <v>38</v>
      </c>
    </row>
    <row r="81" spans="1:9" x14ac:dyDescent="0.3">
      <c r="A81" s="8">
        <f>IF(B81&lt;&gt;"",ROWS($B$6:B81),"")</f>
        <v>76</v>
      </c>
      <c r="B81" s="1" t="s">
        <v>838</v>
      </c>
      <c r="C81" s="1" t="s">
        <v>839</v>
      </c>
      <c r="D81" s="1" t="s">
        <v>840</v>
      </c>
      <c r="E81" s="21">
        <v>40</v>
      </c>
      <c r="F81" s="9">
        <v>16</v>
      </c>
      <c r="G81" s="9">
        <v>4</v>
      </c>
      <c r="H81" s="47">
        <v>44652</v>
      </c>
      <c r="I81" s="11" t="s">
        <v>56</v>
      </c>
    </row>
    <row r="82" spans="1:9" x14ac:dyDescent="0.3">
      <c r="A82" s="8">
        <f>IF(B82&lt;&gt;"",ROWS($B$6:B82),"")</f>
        <v>77</v>
      </c>
      <c r="B82" s="1" t="s">
        <v>444</v>
      </c>
      <c r="C82" s="1" t="s">
        <v>445</v>
      </c>
      <c r="D82" s="1" t="s">
        <v>37</v>
      </c>
      <c r="E82" s="21">
        <v>20.399999999999999</v>
      </c>
      <c r="F82" s="9">
        <v>3</v>
      </c>
      <c r="G82" s="9">
        <v>1</v>
      </c>
      <c r="H82" s="47">
        <v>45429</v>
      </c>
      <c r="I82" s="11" t="s">
        <v>170</v>
      </c>
    </row>
    <row r="83" spans="1:9" x14ac:dyDescent="0.3">
      <c r="A83" s="8">
        <f>IF(B83&lt;&gt;"",ROWS($B$6:B83),"")</f>
        <v>78</v>
      </c>
      <c r="B83" s="1" t="s">
        <v>683</v>
      </c>
      <c r="C83" s="1" t="s">
        <v>684</v>
      </c>
      <c r="D83" s="1" t="s">
        <v>685</v>
      </c>
      <c r="E83" s="21">
        <v>15</v>
      </c>
      <c r="F83" s="9">
        <v>5</v>
      </c>
      <c r="G83" s="9">
        <v>1</v>
      </c>
      <c r="H83" s="47">
        <v>45443</v>
      </c>
      <c r="I83" s="11" t="s">
        <v>389</v>
      </c>
    </row>
    <row r="84" spans="1:9" x14ac:dyDescent="0.3">
      <c r="A84" s="8">
        <f>IF(B84&lt;&gt;"",ROWS($B$6:B84),"")</f>
        <v>79</v>
      </c>
      <c r="B84" s="1" t="s">
        <v>645</v>
      </c>
      <c r="C84" s="1" t="s">
        <v>646</v>
      </c>
      <c r="D84" s="1" t="s">
        <v>167</v>
      </c>
      <c r="E84" s="21">
        <v>9</v>
      </c>
      <c r="F84" s="9">
        <v>3</v>
      </c>
      <c r="G84" s="9">
        <v>1</v>
      </c>
      <c r="H84" s="47">
        <v>45457</v>
      </c>
      <c r="I84" s="11" t="s">
        <v>464</v>
      </c>
    </row>
    <row r="85" spans="1:9" x14ac:dyDescent="0.3">
      <c r="E85" s="19">
        <f>SUBTOTAL(109,Table3_Rugpjūtis[Pajamos])</f>
        <v>2032264.9899999993</v>
      </c>
      <c r="F85" s="12">
        <f>SUBTOTAL(109,Table3_Rugpjūtis[Žiūrovų skaičius])</f>
        <v>312131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2"/>
  <sheetViews>
    <sheetView topLeftCell="A60" workbookViewId="0">
      <selection activeCell="D25" sqref="D25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21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70</v>
      </c>
      <c r="C6" s="1" t="s">
        <v>70</v>
      </c>
      <c r="D6" s="1" t="s">
        <v>27</v>
      </c>
      <c r="E6" s="21">
        <v>165920.67000000001</v>
      </c>
      <c r="F6" s="9">
        <v>23161</v>
      </c>
      <c r="G6" s="9">
        <v>16</v>
      </c>
      <c r="H6" s="47">
        <v>45555</v>
      </c>
      <c r="I6" s="11" t="s">
        <v>71</v>
      </c>
    </row>
    <row r="7" spans="1:9" x14ac:dyDescent="0.3">
      <c r="A7" s="8">
        <f>IF(B7&lt;&gt;"",ROWS($B$6:B7),"")</f>
        <v>2</v>
      </c>
      <c r="B7" s="1" t="s">
        <v>43</v>
      </c>
      <c r="C7" s="1" t="s">
        <v>44</v>
      </c>
      <c r="D7" s="1" t="s">
        <v>37</v>
      </c>
      <c r="E7" s="21">
        <v>164805.26</v>
      </c>
      <c r="F7" s="9">
        <v>22825</v>
      </c>
      <c r="G7" s="9">
        <v>18</v>
      </c>
      <c r="H7" s="47">
        <v>45513</v>
      </c>
      <c r="I7" s="11" t="s">
        <v>45</v>
      </c>
    </row>
    <row r="8" spans="1:9" x14ac:dyDescent="0.3">
      <c r="A8" s="8">
        <f>IF(B8&lt;&gt;"",ROWS($B$6:B8),"")</f>
        <v>3</v>
      </c>
      <c r="B8" s="1" t="s">
        <v>86</v>
      </c>
      <c r="C8" s="1" t="s">
        <v>86</v>
      </c>
      <c r="D8" s="1" t="s">
        <v>37</v>
      </c>
      <c r="E8" s="21">
        <v>163035.63</v>
      </c>
      <c r="F8" s="9">
        <v>23288</v>
      </c>
      <c r="G8" s="9">
        <v>20</v>
      </c>
      <c r="H8" s="47">
        <v>45541</v>
      </c>
      <c r="I8" s="11" t="s">
        <v>48</v>
      </c>
    </row>
    <row r="9" spans="1:9" x14ac:dyDescent="0.3">
      <c r="A9" s="8">
        <f>IF(B9&lt;&gt;"",ROWS($B$6:B9),"")</f>
        <v>4</v>
      </c>
      <c r="B9" s="1" t="s">
        <v>120</v>
      </c>
      <c r="C9" s="1" t="s">
        <v>121</v>
      </c>
      <c r="D9" s="1" t="s">
        <v>37</v>
      </c>
      <c r="E9" s="21">
        <v>88308.02</v>
      </c>
      <c r="F9" s="9">
        <v>12257</v>
      </c>
      <c r="G9" s="9">
        <v>19</v>
      </c>
      <c r="H9" s="47">
        <v>45548</v>
      </c>
      <c r="I9" s="11" t="s">
        <v>75</v>
      </c>
    </row>
    <row r="10" spans="1:9" x14ac:dyDescent="0.3">
      <c r="A10" s="8">
        <f>IF(B10&lt;&gt;"",ROWS($B$6:B10),"")</f>
        <v>5</v>
      </c>
      <c r="B10" s="1" t="s">
        <v>35</v>
      </c>
      <c r="C10" s="1" t="s">
        <v>36</v>
      </c>
      <c r="D10" s="1" t="s">
        <v>37</v>
      </c>
      <c r="E10" s="21">
        <v>83081.509999999995</v>
      </c>
      <c r="F10" s="9">
        <v>14485</v>
      </c>
      <c r="G10" s="9">
        <v>18</v>
      </c>
      <c r="H10" s="47">
        <v>45478</v>
      </c>
      <c r="I10" s="11" t="s">
        <v>38</v>
      </c>
    </row>
    <row r="11" spans="1:9" x14ac:dyDescent="0.3">
      <c r="A11" s="8">
        <f>IF(B11&lt;&gt;"",ROWS($B$6:B11),"")</f>
        <v>6</v>
      </c>
      <c r="B11" s="1" t="s">
        <v>72</v>
      </c>
      <c r="C11" s="1" t="s">
        <v>73</v>
      </c>
      <c r="D11" s="1" t="s">
        <v>74</v>
      </c>
      <c r="E11" s="21">
        <v>69263.740000000005</v>
      </c>
      <c r="F11" s="9">
        <v>12196</v>
      </c>
      <c r="G11" s="9">
        <v>19</v>
      </c>
      <c r="H11" s="47">
        <v>45562</v>
      </c>
      <c r="I11" s="11" t="s">
        <v>75</v>
      </c>
    </row>
    <row r="12" spans="1:9" x14ac:dyDescent="0.3">
      <c r="A12" s="8">
        <f>IF(B12&lt;&gt;"",ROWS($B$6:B12),"")</f>
        <v>7</v>
      </c>
      <c r="B12" s="1" t="s">
        <v>49</v>
      </c>
      <c r="C12" s="1" t="s">
        <v>50</v>
      </c>
      <c r="D12" s="1" t="s">
        <v>37</v>
      </c>
      <c r="E12" s="21">
        <v>61543.53</v>
      </c>
      <c r="F12" s="9">
        <v>8966</v>
      </c>
      <c r="G12" s="9">
        <v>10</v>
      </c>
      <c r="H12" s="47">
        <v>45499</v>
      </c>
      <c r="I12" s="11" t="s">
        <v>34</v>
      </c>
    </row>
    <row r="13" spans="1:9" x14ac:dyDescent="0.3">
      <c r="A13" s="8">
        <f>IF(B13&lt;&gt;"",ROWS($B$6:B13),"")</f>
        <v>8</v>
      </c>
      <c r="B13" s="1" t="s">
        <v>187</v>
      </c>
      <c r="C13" s="1" t="s">
        <v>188</v>
      </c>
      <c r="D13" s="1" t="s">
        <v>37</v>
      </c>
      <c r="E13" s="21">
        <v>59160.97</v>
      </c>
      <c r="F13" s="9">
        <v>7899</v>
      </c>
      <c r="G13" s="9">
        <v>18</v>
      </c>
      <c r="H13" s="47">
        <v>45548</v>
      </c>
      <c r="I13" s="11" t="s">
        <v>38</v>
      </c>
    </row>
    <row r="14" spans="1:9" x14ac:dyDescent="0.3">
      <c r="A14" s="8">
        <f>IF(B14&lt;&gt;"",ROWS($B$6:B14),"")</f>
        <v>9</v>
      </c>
      <c r="B14" s="1" t="s">
        <v>31</v>
      </c>
      <c r="C14" s="1" t="s">
        <v>32</v>
      </c>
      <c r="D14" s="1" t="s">
        <v>33</v>
      </c>
      <c r="E14" s="21">
        <v>46119.27</v>
      </c>
      <c r="F14" s="9">
        <v>8405</v>
      </c>
      <c r="G14" s="9">
        <v>13</v>
      </c>
      <c r="H14" s="47">
        <v>45457</v>
      </c>
      <c r="I14" s="11" t="s">
        <v>34</v>
      </c>
    </row>
    <row r="15" spans="1:9" x14ac:dyDescent="0.3">
      <c r="A15" s="8">
        <f>IF(B15&lt;&gt;"",ROWS($B$6:B15),"")</f>
        <v>10</v>
      </c>
      <c r="B15" s="1" t="s">
        <v>226</v>
      </c>
      <c r="C15" s="1" t="s">
        <v>227</v>
      </c>
      <c r="D15" s="1" t="s">
        <v>956</v>
      </c>
      <c r="E15" s="21">
        <v>41592.550000000003</v>
      </c>
      <c r="F15" s="9">
        <v>8077</v>
      </c>
      <c r="G15" s="9">
        <v>19</v>
      </c>
      <c r="H15" s="47">
        <v>45541</v>
      </c>
      <c r="I15" s="11" t="s">
        <v>119</v>
      </c>
    </row>
    <row r="16" spans="1:9" x14ac:dyDescent="0.3">
      <c r="A16" s="8">
        <f>IF(B16&lt;&gt;"",ROWS($B$6:B16),"")</f>
        <v>11</v>
      </c>
      <c r="B16" s="1" t="s">
        <v>106</v>
      </c>
      <c r="C16" s="1" t="s">
        <v>107</v>
      </c>
      <c r="D16" s="1" t="s">
        <v>37</v>
      </c>
      <c r="E16" s="21">
        <v>33643.629999999997</v>
      </c>
      <c r="F16" s="9">
        <v>4904</v>
      </c>
      <c r="G16" s="9">
        <v>11</v>
      </c>
      <c r="H16" s="47">
        <v>45520</v>
      </c>
      <c r="I16" s="11" t="s">
        <v>34</v>
      </c>
    </row>
    <row r="17" spans="1:9" x14ac:dyDescent="0.3">
      <c r="A17" s="8">
        <f>IF(B17&lt;&gt;"",ROWS($B$6:B17),"")</f>
        <v>12</v>
      </c>
      <c r="B17" s="1" t="s">
        <v>229</v>
      </c>
      <c r="C17" s="1" t="s">
        <v>230</v>
      </c>
      <c r="D17" s="1" t="s">
        <v>37</v>
      </c>
      <c r="E17" s="21">
        <v>33631.410000000003</v>
      </c>
      <c r="F17" s="9">
        <v>5899</v>
      </c>
      <c r="G17" s="9">
        <v>26</v>
      </c>
      <c r="H17" s="47">
        <v>45555</v>
      </c>
      <c r="I17" s="11" t="s">
        <v>955</v>
      </c>
    </row>
    <row r="18" spans="1:9" x14ac:dyDescent="0.3">
      <c r="A18" s="8">
        <f>IF(B18&lt;&gt;"",ROWS($B$6:B18),"")</f>
        <v>13</v>
      </c>
      <c r="B18" s="1" t="s">
        <v>287</v>
      </c>
      <c r="C18" s="1" t="s">
        <v>287</v>
      </c>
      <c r="D18" s="1" t="s">
        <v>27</v>
      </c>
      <c r="E18" s="21">
        <v>26722.43</v>
      </c>
      <c r="F18" s="9">
        <v>3984</v>
      </c>
      <c r="G18" s="9">
        <v>8</v>
      </c>
      <c r="H18" s="47">
        <v>45541</v>
      </c>
      <c r="I18" s="11" t="s">
        <v>288</v>
      </c>
    </row>
    <row r="19" spans="1:9" x14ac:dyDescent="0.3">
      <c r="A19" s="8">
        <f>IF(B19&lt;&gt;"",ROWS($B$6:B19),"")</f>
        <v>14</v>
      </c>
      <c r="B19" s="1" t="s">
        <v>201</v>
      </c>
      <c r="C19" s="1" t="s">
        <v>202</v>
      </c>
      <c r="D19" s="1" t="s">
        <v>37</v>
      </c>
      <c r="E19" s="21">
        <v>25670.74</v>
      </c>
      <c r="F19" s="9">
        <v>4059</v>
      </c>
      <c r="G19" s="9">
        <v>15</v>
      </c>
      <c r="H19" s="47">
        <v>45527</v>
      </c>
      <c r="I19" s="11" t="s">
        <v>48</v>
      </c>
    </row>
    <row r="20" spans="1:9" x14ac:dyDescent="0.3">
      <c r="A20" s="8">
        <f>IF(B20&lt;&gt;"",ROWS($B$6:B20),"")</f>
        <v>15</v>
      </c>
      <c r="B20" s="1" t="s">
        <v>117</v>
      </c>
      <c r="C20" s="1" t="s">
        <v>118</v>
      </c>
      <c r="D20" s="1" t="s">
        <v>74</v>
      </c>
      <c r="E20" s="21">
        <v>24308.68</v>
      </c>
      <c r="F20" s="9">
        <v>3326</v>
      </c>
      <c r="G20" s="9">
        <v>20</v>
      </c>
      <c r="H20" s="47">
        <v>45562</v>
      </c>
      <c r="I20" s="11" t="s">
        <v>119</v>
      </c>
    </row>
    <row r="21" spans="1:9" x14ac:dyDescent="0.3">
      <c r="A21" s="8">
        <f>IF(B21&lt;&gt;"",ROWS($B$6:B21),"")</f>
        <v>16</v>
      </c>
      <c r="B21" s="1" t="s">
        <v>289</v>
      </c>
      <c r="C21" s="1" t="s">
        <v>290</v>
      </c>
      <c r="D21" s="1" t="s">
        <v>37</v>
      </c>
      <c r="E21" s="21">
        <v>21070.9</v>
      </c>
      <c r="F21" s="9">
        <v>3027</v>
      </c>
      <c r="G21" s="9">
        <v>13</v>
      </c>
      <c r="H21" s="47">
        <v>45555</v>
      </c>
      <c r="I21" s="11" t="s">
        <v>75</v>
      </c>
    </row>
    <row r="22" spans="1:9" x14ac:dyDescent="0.3">
      <c r="A22" s="8">
        <f>IF(B22&lt;&gt;"",ROWS($B$6:B22),"")</f>
        <v>17</v>
      </c>
      <c r="B22" s="1" t="s">
        <v>331</v>
      </c>
      <c r="C22" s="1" t="s">
        <v>332</v>
      </c>
      <c r="D22" s="1" t="s">
        <v>37</v>
      </c>
      <c r="E22" s="21">
        <v>15596.35</v>
      </c>
      <c r="F22" s="9">
        <v>2568</v>
      </c>
      <c r="G22" s="9">
        <v>14</v>
      </c>
      <c r="H22" s="47">
        <v>45534</v>
      </c>
      <c r="I22" s="11" t="s">
        <v>99</v>
      </c>
    </row>
    <row r="23" spans="1:9" x14ac:dyDescent="0.3">
      <c r="A23" s="8">
        <f>IF(B23&lt;&gt;"",ROWS($B$6:B23),"")</f>
        <v>18</v>
      </c>
      <c r="B23" s="1" t="s">
        <v>337</v>
      </c>
      <c r="C23" s="1" t="s">
        <v>338</v>
      </c>
      <c r="D23" s="1" t="s">
        <v>339</v>
      </c>
      <c r="E23" s="21">
        <v>14368.86</v>
      </c>
      <c r="F23" s="9">
        <v>3126</v>
      </c>
      <c r="G23" s="9">
        <v>18</v>
      </c>
      <c r="H23" s="47">
        <v>45534</v>
      </c>
      <c r="I23" s="11" t="s">
        <v>99</v>
      </c>
    </row>
    <row r="24" spans="1:9" x14ac:dyDescent="0.3">
      <c r="A24" s="8">
        <f>IF(B24&lt;&gt;"",ROWS($B$6:B24),"")</f>
        <v>19</v>
      </c>
      <c r="B24" s="1" t="s">
        <v>354</v>
      </c>
      <c r="C24" s="1" t="s">
        <v>355</v>
      </c>
      <c r="D24" s="1" t="s">
        <v>69</v>
      </c>
      <c r="E24" s="21">
        <v>13405</v>
      </c>
      <c r="F24" s="9">
        <v>2237</v>
      </c>
      <c r="G24" s="9">
        <v>13</v>
      </c>
      <c r="H24" s="47">
        <v>45562</v>
      </c>
      <c r="I24" s="11" t="s">
        <v>150</v>
      </c>
    </row>
    <row r="25" spans="1:9" x14ac:dyDescent="0.3">
      <c r="A25" s="8">
        <f>IF(B25&lt;&gt;"",ROWS($B$6:B25),"")</f>
        <v>20</v>
      </c>
      <c r="B25" s="1" t="s">
        <v>171</v>
      </c>
      <c r="C25" s="1" t="s">
        <v>172</v>
      </c>
      <c r="D25" s="1" t="s">
        <v>173</v>
      </c>
      <c r="E25" s="21">
        <v>9721.0400000000009</v>
      </c>
      <c r="F25" s="9">
        <v>1854</v>
      </c>
      <c r="G25" s="9">
        <v>10</v>
      </c>
      <c r="H25" s="47">
        <v>45513</v>
      </c>
      <c r="I25" s="11" t="s">
        <v>75</v>
      </c>
    </row>
    <row r="26" spans="1:9" x14ac:dyDescent="0.3">
      <c r="A26" s="8">
        <f>IF(B26&lt;&gt;"",ROWS($B$6:B26),"")</f>
        <v>21</v>
      </c>
      <c r="B26" s="1" t="s">
        <v>406</v>
      </c>
      <c r="C26" s="1" t="s">
        <v>407</v>
      </c>
      <c r="D26" s="1" t="s">
        <v>37</v>
      </c>
      <c r="E26" s="21">
        <v>8610.32</v>
      </c>
      <c r="F26" s="9">
        <v>1375</v>
      </c>
      <c r="G26" s="9">
        <v>11</v>
      </c>
      <c r="H26" s="47">
        <v>45555</v>
      </c>
      <c r="I26" s="11" t="s">
        <v>408</v>
      </c>
    </row>
    <row r="27" spans="1:9" x14ac:dyDescent="0.3">
      <c r="A27" s="8">
        <f>IF(B27&lt;&gt;"",ROWS($B$6:B27),"")</f>
        <v>22</v>
      </c>
      <c r="B27" s="1" t="s">
        <v>448</v>
      </c>
      <c r="C27" s="1" t="s">
        <v>449</v>
      </c>
      <c r="D27" s="1" t="s">
        <v>450</v>
      </c>
      <c r="E27" s="21">
        <v>7740.83</v>
      </c>
      <c r="F27" s="9">
        <v>1119</v>
      </c>
      <c r="G27" s="9">
        <v>13</v>
      </c>
      <c r="H27" s="47">
        <v>45548</v>
      </c>
      <c r="I27" s="11" t="s">
        <v>264</v>
      </c>
    </row>
    <row r="28" spans="1:9" x14ac:dyDescent="0.3">
      <c r="A28" s="8">
        <f>IF(B28&lt;&gt;"",ROWS($B$6:B28),"")</f>
        <v>23</v>
      </c>
      <c r="B28" s="1" t="s">
        <v>454</v>
      </c>
      <c r="C28" s="1" t="s">
        <v>455</v>
      </c>
      <c r="D28" s="1" t="s">
        <v>456</v>
      </c>
      <c r="E28" s="21">
        <v>6715</v>
      </c>
      <c r="F28" s="9">
        <v>1436</v>
      </c>
      <c r="G28" s="9">
        <v>14</v>
      </c>
      <c r="H28" s="47">
        <v>45548</v>
      </c>
      <c r="I28" s="11" t="s">
        <v>150</v>
      </c>
    </row>
    <row r="29" spans="1:9" x14ac:dyDescent="0.3">
      <c r="A29" s="8">
        <f>IF(B29&lt;&gt;"",ROWS($B$6:B29),"")</f>
        <v>24</v>
      </c>
      <c r="B29" s="1" t="s">
        <v>459</v>
      </c>
      <c r="C29" s="1" t="s">
        <v>460</v>
      </c>
      <c r="D29" s="1" t="s">
        <v>74</v>
      </c>
      <c r="E29" s="21">
        <v>6488.97</v>
      </c>
      <c r="F29" s="9">
        <v>1289</v>
      </c>
      <c r="G29" s="9">
        <v>15</v>
      </c>
      <c r="H29" s="47">
        <v>45555</v>
      </c>
      <c r="I29" s="11" t="s">
        <v>170</v>
      </c>
    </row>
    <row r="30" spans="1:9" x14ac:dyDescent="0.3">
      <c r="A30" s="8">
        <f>IF(B30&lt;&gt;"",ROWS($B$6:B30),"")</f>
        <v>25</v>
      </c>
      <c r="B30" s="1" t="s">
        <v>343</v>
      </c>
      <c r="C30" s="1" t="s">
        <v>344</v>
      </c>
      <c r="D30" s="1" t="s">
        <v>281</v>
      </c>
      <c r="E30" s="21">
        <v>5592.9</v>
      </c>
      <c r="F30" s="9">
        <v>883</v>
      </c>
      <c r="G30" s="9">
        <v>4</v>
      </c>
      <c r="H30" s="47">
        <v>45401</v>
      </c>
      <c r="I30" s="11" t="s">
        <v>246</v>
      </c>
    </row>
    <row r="31" spans="1:9" x14ac:dyDescent="0.3">
      <c r="A31" s="8">
        <f>IF(B31&lt;&gt;"",ROWS($B$6:B31),"")</f>
        <v>26</v>
      </c>
      <c r="B31" s="1" t="s">
        <v>291</v>
      </c>
      <c r="C31" s="1" t="s">
        <v>292</v>
      </c>
      <c r="D31" s="1" t="s">
        <v>293</v>
      </c>
      <c r="E31" s="21">
        <v>5133.43</v>
      </c>
      <c r="F31" s="9">
        <v>1051</v>
      </c>
      <c r="G31" s="9">
        <v>8</v>
      </c>
      <c r="H31" s="47">
        <v>45520</v>
      </c>
      <c r="I31" s="11" t="s">
        <v>264</v>
      </c>
    </row>
    <row r="32" spans="1:9" x14ac:dyDescent="0.3">
      <c r="A32" s="8">
        <f>IF(B32&lt;&gt;"",ROWS($B$6:B32),"")</f>
        <v>27</v>
      </c>
      <c r="B32" s="1" t="s">
        <v>480</v>
      </c>
      <c r="C32" s="1" t="s">
        <v>481</v>
      </c>
      <c r="D32" s="1" t="s">
        <v>482</v>
      </c>
      <c r="E32" s="21">
        <v>4620.57</v>
      </c>
      <c r="F32" s="9">
        <v>635</v>
      </c>
      <c r="G32" s="9">
        <v>11</v>
      </c>
      <c r="H32" s="47">
        <v>45562</v>
      </c>
      <c r="I32" s="11" t="s">
        <v>99</v>
      </c>
    </row>
    <row r="33" spans="1:9" x14ac:dyDescent="0.3">
      <c r="A33" s="8">
        <f>IF(B33&lt;&gt;"",ROWS($B$6:B33),"")</f>
        <v>28</v>
      </c>
      <c r="B33" s="1" t="s">
        <v>302</v>
      </c>
      <c r="C33" s="1" t="s">
        <v>303</v>
      </c>
      <c r="D33" s="1" t="s">
        <v>37</v>
      </c>
      <c r="E33" s="21">
        <v>3932.59</v>
      </c>
      <c r="F33" s="9">
        <v>561</v>
      </c>
      <c r="G33" s="9">
        <v>10</v>
      </c>
      <c r="H33" s="47">
        <v>45527</v>
      </c>
      <c r="I33" s="11" t="s">
        <v>75</v>
      </c>
    </row>
    <row r="34" spans="1:9" x14ac:dyDescent="0.3">
      <c r="A34" s="8">
        <f>IF(B34&lt;&gt;"",ROWS($B$6:B34),"")</f>
        <v>29</v>
      </c>
      <c r="B34" s="1" t="s">
        <v>491</v>
      </c>
      <c r="C34" s="1" t="s">
        <v>492</v>
      </c>
      <c r="D34" s="1" t="s">
        <v>37</v>
      </c>
      <c r="E34" s="21">
        <v>3406</v>
      </c>
      <c r="F34" s="9">
        <v>677</v>
      </c>
      <c r="G34" s="9">
        <v>5</v>
      </c>
      <c r="H34" s="47">
        <v>45534</v>
      </c>
      <c r="I34" s="11" t="s">
        <v>150</v>
      </c>
    </row>
    <row r="35" spans="1:9" x14ac:dyDescent="0.3">
      <c r="A35" s="8">
        <f>IF(B35&lt;&gt;"",ROWS($B$6:B35),"")</f>
        <v>30</v>
      </c>
      <c r="B35" s="1" t="s">
        <v>96</v>
      </c>
      <c r="C35" s="1" t="s">
        <v>97</v>
      </c>
      <c r="D35" s="1" t="s">
        <v>37</v>
      </c>
      <c r="E35" s="21">
        <v>3061.77</v>
      </c>
      <c r="F35" s="9">
        <v>440</v>
      </c>
      <c r="G35" s="9">
        <v>3</v>
      </c>
      <c r="H35" s="47" t="s">
        <v>98</v>
      </c>
      <c r="I35" s="11" t="s">
        <v>99</v>
      </c>
    </row>
    <row r="36" spans="1:9" x14ac:dyDescent="0.3">
      <c r="A36" s="8">
        <f>IF(B36&lt;&gt;"",ROWS($B$6:B36),"")</f>
        <v>31</v>
      </c>
      <c r="B36" s="1" t="s">
        <v>209</v>
      </c>
      <c r="C36" s="1" t="s">
        <v>210</v>
      </c>
      <c r="D36" s="1" t="s">
        <v>37</v>
      </c>
      <c r="E36" s="21">
        <v>2858.76</v>
      </c>
      <c r="F36" s="9">
        <v>469</v>
      </c>
      <c r="G36" s="9">
        <v>3</v>
      </c>
      <c r="H36" s="47">
        <v>45478</v>
      </c>
      <c r="I36" s="11" t="s">
        <v>34</v>
      </c>
    </row>
    <row r="37" spans="1:9" x14ac:dyDescent="0.3">
      <c r="A37" s="8">
        <f>IF(B37&lt;&gt;"",ROWS($B$6:B37),"")</f>
        <v>32</v>
      </c>
      <c r="B37" s="1" t="s">
        <v>358</v>
      </c>
      <c r="C37" s="1" t="s">
        <v>359</v>
      </c>
      <c r="D37" s="1" t="s">
        <v>360</v>
      </c>
      <c r="E37" s="21">
        <v>2577</v>
      </c>
      <c r="F37" s="9">
        <v>517</v>
      </c>
      <c r="G37" s="9">
        <v>14</v>
      </c>
      <c r="H37" s="47">
        <v>45527</v>
      </c>
      <c r="I37" s="11" t="s">
        <v>150</v>
      </c>
    </row>
    <row r="38" spans="1:9" x14ac:dyDescent="0.3">
      <c r="A38" s="8">
        <f>IF(B38&lt;&gt;"",ROWS($B$6:B38),"")</f>
        <v>33</v>
      </c>
      <c r="B38" s="1" t="s">
        <v>602</v>
      </c>
      <c r="C38" s="1" t="s">
        <v>602</v>
      </c>
      <c r="D38" s="1" t="s">
        <v>167</v>
      </c>
      <c r="E38" s="21">
        <v>2027.68</v>
      </c>
      <c r="F38" s="9">
        <v>390</v>
      </c>
      <c r="G38" s="9">
        <v>8</v>
      </c>
      <c r="H38" s="47">
        <v>45548</v>
      </c>
      <c r="I38" s="11" t="s">
        <v>222</v>
      </c>
    </row>
    <row r="39" spans="1:9" x14ac:dyDescent="0.3">
      <c r="A39" s="8">
        <f>IF(B39&lt;&gt;"",ROWS($B$6:B39),"")</f>
        <v>34</v>
      </c>
      <c r="B39" s="1" t="s">
        <v>507</v>
      </c>
      <c r="C39" s="1" t="s">
        <v>508</v>
      </c>
      <c r="D39" s="1" t="s">
        <v>509</v>
      </c>
      <c r="E39" s="21">
        <v>923</v>
      </c>
      <c r="F39" s="9">
        <v>217</v>
      </c>
      <c r="G39" s="9">
        <v>1</v>
      </c>
      <c r="H39" s="47">
        <v>44807</v>
      </c>
      <c r="I39" s="11" t="s">
        <v>510</v>
      </c>
    </row>
    <row r="40" spans="1:9" x14ac:dyDescent="0.3">
      <c r="A40" s="8">
        <f>IF(B40&lt;&gt;"",ROWS($B$6:B40),"")</f>
        <v>35</v>
      </c>
      <c r="B40" s="1" t="s">
        <v>299</v>
      </c>
      <c r="C40" s="1" t="s">
        <v>300</v>
      </c>
      <c r="D40" s="1" t="s">
        <v>301</v>
      </c>
      <c r="E40" s="21">
        <v>900</v>
      </c>
      <c r="F40" s="9">
        <v>162</v>
      </c>
      <c r="G40" s="9">
        <v>1</v>
      </c>
      <c r="H40" s="47">
        <v>45379</v>
      </c>
      <c r="I40" s="11" t="s">
        <v>170</v>
      </c>
    </row>
    <row r="41" spans="1:9" x14ac:dyDescent="0.3">
      <c r="A41" s="8">
        <f>IF(B41&lt;&gt;"",ROWS($B$6:B41),"")</f>
        <v>36</v>
      </c>
      <c r="B41" s="1" t="s">
        <v>642</v>
      </c>
      <c r="C41" s="1" t="s">
        <v>643</v>
      </c>
      <c r="D41" s="1" t="s">
        <v>644</v>
      </c>
      <c r="E41" s="21">
        <v>690</v>
      </c>
      <c r="F41" s="9">
        <v>138</v>
      </c>
      <c r="G41" s="9">
        <v>1</v>
      </c>
      <c r="H41" s="47">
        <v>45275</v>
      </c>
      <c r="I41" s="11" t="s">
        <v>590</v>
      </c>
    </row>
    <row r="42" spans="1:9" x14ac:dyDescent="0.3">
      <c r="A42" s="8">
        <f>IF(B42&lt;&gt;"",ROWS($B$6:B42),"")</f>
        <v>37</v>
      </c>
      <c r="B42" s="1" t="s">
        <v>566</v>
      </c>
      <c r="C42" s="1" t="s">
        <v>567</v>
      </c>
      <c r="D42" s="1" t="s">
        <v>37</v>
      </c>
      <c r="E42" s="21">
        <v>612</v>
      </c>
      <c r="F42" s="9">
        <v>92</v>
      </c>
      <c r="G42" s="9" t="s">
        <v>58</v>
      </c>
      <c r="H42" s="47">
        <v>45506</v>
      </c>
      <c r="I42" s="11" t="s">
        <v>246</v>
      </c>
    </row>
    <row r="43" spans="1:9" x14ac:dyDescent="0.3">
      <c r="A43" s="8">
        <f>IF(B43&lt;&gt;"",ROWS($B$6:B43),"")</f>
        <v>38</v>
      </c>
      <c r="B43" s="1" t="s">
        <v>272</v>
      </c>
      <c r="C43" s="1" t="s">
        <v>273</v>
      </c>
      <c r="D43" s="1" t="s">
        <v>37</v>
      </c>
      <c r="E43" s="21">
        <v>542</v>
      </c>
      <c r="F43" s="9">
        <v>106</v>
      </c>
      <c r="G43" s="9">
        <v>4</v>
      </c>
      <c r="H43" s="47">
        <v>45506</v>
      </c>
      <c r="I43" s="11" t="s">
        <v>45</v>
      </c>
    </row>
    <row r="44" spans="1:9" x14ac:dyDescent="0.3">
      <c r="A44" s="8">
        <f>IF(B44&lt;&gt;"",ROWS($B$6:B44),"")</f>
        <v>39</v>
      </c>
      <c r="B44" s="1" t="s">
        <v>179</v>
      </c>
      <c r="C44" s="1" t="s">
        <v>180</v>
      </c>
      <c r="D44" s="1" t="s">
        <v>181</v>
      </c>
      <c r="E44" s="21">
        <v>439.2</v>
      </c>
      <c r="F44" s="9">
        <v>61</v>
      </c>
      <c r="G44" s="9">
        <v>3</v>
      </c>
      <c r="H44" s="47">
        <v>45379</v>
      </c>
      <c r="I44" s="11" t="s">
        <v>170</v>
      </c>
    </row>
    <row r="45" spans="1:9" x14ac:dyDescent="0.3">
      <c r="A45" s="8">
        <f>IF(B45&lt;&gt;"",ROWS($B$6:B45),"")</f>
        <v>40</v>
      </c>
      <c r="B45" s="1" t="s">
        <v>371</v>
      </c>
      <c r="C45" s="1" t="s">
        <v>372</v>
      </c>
      <c r="D45" s="1" t="s">
        <v>167</v>
      </c>
      <c r="E45" s="21">
        <v>422.19999999999982</v>
      </c>
      <c r="F45" s="9">
        <v>68</v>
      </c>
      <c r="G45" s="9">
        <v>2</v>
      </c>
      <c r="H45" s="47">
        <v>45408</v>
      </c>
      <c r="I45" s="11" t="s">
        <v>326</v>
      </c>
    </row>
    <row r="46" spans="1:9" x14ac:dyDescent="0.3">
      <c r="A46" s="8">
        <f>IF(B46&lt;&gt;"",ROWS($B$6:B46),"")</f>
        <v>41</v>
      </c>
      <c r="B46" s="1" t="s">
        <v>465</v>
      </c>
      <c r="C46" s="1" t="s">
        <v>466</v>
      </c>
      <c r="D46" s="1" t="s">
        <v>394</v>
      </c>
      <c r="E46" s="21">
        <v>400.4</v>
      </c>
      <c r="F46" s="9">
        <v>66</v>
      </c>
      <c r="G46" s="9">
        <v>2</v>
      </c>
      <c r="H46" s="47">
        <v>45492</v>
      </c>
      <c r="I46" s="11" t="s">
        <v>464</v>
      </c>
    </row>
    <row r="47" spans="1:9" x14ac:dyDescent="0.3">
      <c r="A47" s="8">
        <f>IF(B47&lt;&gt;"",ROWS($B$6:B47),"")</f>
        <v>42</v>
      </c>
      <c r="B47" s="1" t="s">
        <v>852</v>
      </c>
      <c r="C47" s="1" t="s">
        <v>852</v>
      </c>
      <c r="D47" s="1" t="s">
        <v>74</v>
      </c>
      <c r="E47" s="21">
        <v>367.83</v>
      </c>
      <c r="F47" s="9">
        <v>78</v>
      </c>
      <c r="G47" s="9">
        <v>9</v>
      </c>
      <c r="H47" s="47">
        <v>45541</v>
      </c>
      <c r="I47" s="11" t="s">
        <v>441</v>
      </c>
    </row>
    <row r="48" spans="1:9" x14ac:dyDescent="0.3">
      <c r="A48" s="8">
        <f>IF(B48&lt;&gt;"",ROWS($B$6:B48),"")</f>
        <v>43</v>
      </c>
      <c r="B48" s="1" t="s">
        <v>467</v>
      </c>
      <c r="C48" s="1" t="s">
        <v>468</v>
      </c>
      <c r="D48" s="1" t="s">
        <v>167</v>
      </c>
      <c r="E48" s="21">
        <v>342</v>
      </c>
      <c r="F48" s="9">
        <v>64</v>
      </c>
      <c r="G48" s="9">
        <v>2</v>
      </c>
      <c r="H48" s="47">
        <v>45499</v>
      </c>
      <c r="I48" s="11" t="s">
        <v>150</v>
      </c>
    </row>
    <row r="49" spans="1:9" x14ac:dyDescent="0.3">
      <c r="A49" s="8">
        <f>IF(B49&lt;&gt;"",ROWS($B$6:B49),"")</f>
        <v>44</v>
      </c>
      <c r="B49" s="1" t="s">
        <v>395</v>
      </c>
      <c r="C49" s="1" t="s">
        <v>395</v>
      </c>
      <c r="D49" s="1" t="s">
        <v>396</v>
      </c>
      <c r="E49" s="21">
        <v>265.8</v>
      </c>
      <c r="F49" s="9">
        <v>39</v>
      </c>
      <c r="G49" s="9">
        <v>3</v>
      </c>
      <c r="H49" s="47">
        <v>45191</v>
      </c>
      <c r="I49" s="11" t="s">
        <v>170</v>
      </c>
    </row>
    <row r="50" spans="1:9" x14ac:dyDescent="0.3">
      <c r="A50" s="8">
        <f>IF(B50&lt;&gt;"",ROWS($B$6:B50),"")</f>
        <v>45</v>
      </c>
      <c r="B50" s="1" t="s">
        <v>240</v>
      </c>
      <c r="C50" s="1" t="s">
        <v>241</v>
      </c>
      <c r="D50" s="1" t="s">
        <v>242</v>
      </c>
      <c r="E50" s="21">
        <v>255</v>
      </c>
      <c r="F50" s="9">
        <v>59</v>
      </c>
      <c r="G50" s="9">
        <v>3</v>
      </c>
      <c r="H50" s="47">
        <v>45499</v>
      </c>
      <c r="I50" s="11" t="s">
        <v>119</v>
      </c>
    </row>
    <row r="51" spans="1:9" x14ac:dyDescent="0.3">
      <c r="A51" s="8">
        <f>IF(B51&lt;&gt;"",ROWS($B$6:B51),"")</f>
        <v>46</v>
      </c>
      <c r="B51" s="1" t="s">
        <v>46</v>
      </c>
      <c r="C51" s="1" t="s">
        <v>47</v>
      </c>
      <c r="D51" s="1" t="s">
        <v>41</v>
      </c>
      <c r="E51" s="21">
        <v>249.75</v>
      </c>
      <c r="F51" s="9">
        <v>45</v>
      </c>
      <c r="G51" s="9">
        <v>1</v>
      </c>
      <c r="H51" s="47">
        <v>45352</v>
      </c>
      <c r="I51" s="11" t="s">
        <v>48</v>
      </c>
    </row>
    <row r="52" spans="1:9" x14ac:dyDescent="0.3">
      <c r="A52" s="8">
        <f>IF(B52&lt;&gt;"",ROWS($B$6:B52),"")</f>
        <v>47</v>
      </c>
      <c r="B52" s="1" t="s">
        <v>444</v>
      </c>
      <c r="C52" s="1" t="s">
        <v>445</v>
      </c>
      <c r="D52" s="1" t="s">
        <v>37</v>
      </c>
      <c r="E52" s="21">
        <v>220</v>
      </c>
      <c r="F52" s="9">
        <v>44</v>
      </c>
      <c r="G52" s="9">
        <v>1</v>
      </c>
      <c r="H52" s="47">
        <v>45429</v>
      </c>
      <c r="I52" s="11" t="s">
        <v>170</v>
      </c>
    </row>
    <row r="53" spans="1:9" x14ac:dyDescent="0.3">
      <c r="A53" s="8">
        <f>IF(B53&lt;&gt;"",ROWS($B$6:B53),"")</f>
        <v>48</v>
      </c>
      <c r="B53" s="1" t="s">
        <v>505</v>
      </c>
      <c r="C53" s="1" t="s">
        <v>506</v>
      </c>
      <c r="D53" s="1" t="s">
        <v>167</v>
      </c>
      <c r="E53" s="21">
        <v>217</v>
      </c>
      <c r="F53" s="9">
        <v>56</v>
      </c>
      <c r="G53" s="9">
        <v>2</v>
      </c>
      <c r="H53" s="47">
        <v>45471</v>
      </c>
      <c r="I53" s="11" t="s">
        <v>326</v>
      </c>
    </row>
    <row r="54" spans="1:9" x14ac:dyDescent="0.3">
      <c r="A54" s="8">
        <f>IF(B54&lt;&gt;"",ROWS($B$6:B54),"")</f>
        <v>49</v>
      </c>
      <c r="B54" s="1" t="s">
        <v>397</v>
      </c>
      <c r="C54" s="1" t="s">
        <v>398</v>
      </c>
      <c r="D54" s="1" t="s">
        <v>399</v>
      </c>
      <c r="E54" s="21">
        <v>181</v>
      </c>
      <c r="F54" s="9">
        <v>36</v>
      </c>
      <c r="G54" s="9">
        <v>1</v>
      </c>
      <c r="H54" s="47">
        <v>45492</v>
      </c>
      <c r="I54" s="11" t="s">
        <v>150</v>
      </c>
    </row>
    <row r="55" spans="1:9" x14ac:dyDescent="0.3">
      <c r="A55" s="8">
        <f>IF(B55&lt;&gt;"",ROWS($B$6:B55),"")</f>
        <v>50</v>
      </c>
      <c r="B55" s="1" t="s">
        <v>623</v>
      </c>
      <c r="C55" s="1" t="s">
        <v>624</v>
      </c>
      <c r="D55" s="1" t="s">
        <v>625</v>
      </c>
      <c r="E55" s="21">
        <v>180</v>
      </c>
      <c r="F55" s="9">
        <v>45</v>
      </c>
      <c r="G55" s="9">
        <v>1</v>
      </c>
      <c r="H55" s="47">
        <v>45564</v>
      </c>
      <c r="I55" s="11" t="s">
        <v>510</v>
      </c>
    </row>
    <row r="56" spans="1:9" x14ac:dyDescent="0.3">
      <c r="A56" s="8">
        <f>IF(B56&lt;&gt;"",ROWS($B$6:B56),"")</f>
        <v>51</v>
      </c>
      <c r="B56" s="1" t="s">
        <v>552</v>
      </c>
      <c r="C56" s="1" t="s">
        <v>553</v>
      </c>
      <c r="D56" s="1" t="s">
        <v>413</v>
      </c>
      <c r="E56" s="21">
        <v>176</v>
      </c>
      <c r="F56" s="9">
        <v>79</v>
      </c>
      <c r="G56" s="9">
        <v>1</v>
      </c>
      <c r="H56" s="47">
        <v>45415</v>
      </c>
      <c r="I56" s="11" t="s">
        <v>326</v>
      </c>
    </row>
    <row r="57" spans="1:9" x14ac:dyDescent="0.3">
      <c r="A57" s="8">
        <f>IF(B57&lt;&gt;"",ROWS($B$6:B57),"")</f>
        <v>52</v>
      </c>
      <c r="B57" s="1" t="s">
        <v>574</v>
      </c>
      <c r="C57" s="1" t="s">
        <v>575</v>
      </c>
      <c r="D57" s="1" t="s">
        <v>399</v>
      </c>
      <c r="E57" s="21">
        <v>135</v>
      </c>
      <c r="F57" s="9">
        <v>27</v>
      </c>
      <c r="G57" s="9">
        <v>1</v>
      </c>
      <c r="H57" s="47">
        <v>45317</v>
      </c>
      <c r="I57" s="11" t="s">
        <v>464</v>
      </c>
    </row>
    <row r="58" spans="1:9" x14ac:dyDescent="0.3">
      <c r="A58" s="8">
        <f>IF(B58&lt;&gt;"",ROWS($B$6:B58),"")</f>
        <v>53</v>
      </c>
      <c r="B58" s="1" t="s">
        <v>848</v>
      </c>
      <c r="C58" s="1" t="s">
        <v>849</v>
      </c>
      <c r="D58" s="1" t="s">
        <v>308</v>
      </c>
      <c r="E58" s="21">
        <v>123.35</v>
      </c>
      <c r="F58" s="9">
        <v>25</v>
      </c>
      <c r="G58" s="9">
        <v>5</v>
      </c>
      <c r="H58" s="47">
        <v>45534</v>
      </c>
      <c r="I58" s="11" t="s">
        <v>405</v>
      </c>
    </row>
    <row r="59" spans="1:9" x14ac:dyDescent="0.3">
      <c r="A59" s="8">
        <f>IF(B59&lt;&gt;"",ROWS($B$6:B59),"")</f>
        <v>54</v>
      </c>
      <c r="B59" s="1" t="s">
        <v>192</v>
      </c>
      <c r="C59" s="1" t="s">
        <v>193</v>
      </c>
      <c r="D59" s="1" t="s">
        <v>194</v>
      </c>
      <c r="E59" s="21">
        <v>102</v>
      </c>
      <c r="F59" s="9">
        <v>23</v>
      </c>
      <c r="G59" s="9">
        <v>1</v>
      </c>
      <c r="H59" s="47">
        <v>45379</v>
      </c>
      <c r="I59" s="11" t="s">
        <v>170</v>
      </c>
    </row>
    <row r="60" spans="1:9" x14ac:dyDescent="0.3">
      <c r="A60" s="8">
        <f>IF(B60&lt;&gt;"",ROWS($B$6:B60),"")</f>
        <v>55</v>
      </c>
      <c r="B60" s="1" t="s">
        <v>111</v>
      </c>
      <c r="C60" s="1" t="s">
        <v>112</v>
      </c>
      <c r="D60" s="1" t="s">
        <v>113</v>
      </c>
      <c r="E60" s="21">
        <v>100</v>
      </c>
      <c r="F60" s="9">
        <v>29</v>
      </c>
      <c r="G60" s="9">
        <v>1</v>
      </c>
      <c r="H60" s="47">
        <v>45331</v>
      </c>
      <c r="I60" s="11" t="s">
        <v>75</v>
      </c>
    </row>
    <row r="61" spans="1:9" x14ac:dyDescent="0.3">
      <c r="A61" s="8">
        <f>IF(B61&lt;&gt;"",ROWS($B$6:B61),"")</f>
        <v>56</v>
      </c>
      <c r="B61" s="1" t="s">
        <v>304</v>
      </c>
      <c r="C61" s="1" t="s">
        <v>305</v>
      </c>
      <c r="D61" s="1" t="s">
        <v>37</v>
      </c>
      <c r="E61" s="21">
        <v>100</v>
      </c>
      <c r="F61" s="9">
        <v>27</v>
      </c>
      <c r="G61" s="9">
        <v>1</v>
      </c>
      <c r="H61" s="47">
        <v>45359</v>
      </c>
      <c r="I61" s="11" t="s">
        <v>99</v>
      </c>
    </row>
    <row r="62" spans="1:9" x14ac:dyDescent="0.3">
      <c r="A62" s="8">
        <f>IF(B62&lt;&gt;"",ROWS($B$6:B62),"")</f>
        <v>57</v>
      </c>
      <c r="B62" s="1" t="s">
        <v>327</v>
      </c>
      <c r="C62" s="1" t="s">
        <v>328</v>
      </c>
      <c r="D62" s="1" t="s">
        <v>37</v>
      </c>
      <c r="E62" s="21">
        <v>86</v>
      </c>
      <c r="F62" s="9">
        <v>32</v>
      </c>
      <c r="G62" s="9">
        <v>1</v>
      </c>
      <c r="H62" s="47">
        <v>45464</v>
      </c>
      <c r="I62" s="11" t="s">
        <v>119</v>
      </c>
    </row>
    <row r="63" spans="1:9" x14ac:dyDescent="0.3">
      <c r="A63" s="8">
        <f>IF(B63&lt;&gt;"",ROWS($B$6:B63),"")</f>
        <v>58</v>
      </c>
      <c r="B63" s="1" t="s">
        <v>892</v>
      </c>
      <c r="C63" s="1" t="s">
        <v>893</v>
      </c>
      <c r="D63" s="1" t="s">
        <v>894</v>
      </c>
      <c r="E63" s="21">
        <v>79</v>
      </c>
      <c r="F63" s="9">
        <v>18</v>
      </c>
      <c r="G63" s="9">
        <v>1</v>
      </c>
      <c r="H63" s="47">
        <v>44655</v>
      </c>
      <c r="I63" s="11" t="s">
        <v>170</v>
      </c>
    </row>
    <row r="64" spans="1:9" x14ac:dyDescent="0.3">
      <c r="A64" s="8">
        <f>IF(B64&lt;&gt;"",ROWS($B$6:B64),"")</f>
        <v>59</v>
      </c>
      <c r="B64" s="1" t="s">
        <v>520</v>
      </c>
      <c r="C64" s="1" t="s">
        <v>521</v>
      </c>
      <c r="D64" s="1" t="s">
        <v>37</v>
      </c>
      <c r="E64" s="21">
        <v>51.980000000000018</v>
      </c>
      <c r="F64" s="9">
        <v>13</v>
      </c>
      <c r="G64" s="9">
        <v>1</v>
      </c>
      <c r="H64" s="47">
        <v>45527</v>
      </c>
      <c r="I64" s="11" t="s">
        <v>264</v>
      </c>
    </row>
    <row r="65" spans="1:9" x14ac:dyDescent="0.3">
      <c r="A65" s="8">
        <f>IF(B65&lt;&gt;"",ROWS($B$6:B65),"")</f>
        <v>60</v>
      </c>
      <c r="B65" s="1" t="s">
        <v>645</v>
      </c>
      <c r="C65" s="1" t="s">
        <v>646</v>
      </c>
      <c r="D65" s="1" t="s">
        <v>167</v>
      </c>
      <c r="E65" s="21">
        <v>50</v>
      </c>
      <c r="F65" s="9">
        <v>25</v>
      </c>
      <c r="G65" s="9">
        <v>1</v>
      </c>
      <c r="H65" s="47">
        <v>45457</v>
      </c>
      <c r="I65" s="11" t="s">
        <v>464</v>
      </c>
    </row>
    <row r="66" spans="1:9" x14ac:dyDescent="0.3">
      <c r="A66" s="8">
        <f>IF(B66&lt;&gt;"",ROWS($B$6:B66),"")</f>
        <v>61</v>
      </c>
      <c r="B66" s="1" t="s">
        <v>937</v>
      </c>
      <c r="C66" s="1" t="s">
        <v>937</v>
      </c>
      <c r="D66" s="1" t="s">
        <v>27</v>
      </c>
      <c r="E66" s="21">
        <v>44.4</v>
      </c>
      <c r="F66" s="9">
        <v>6</v>
      </c>
      <c r="G66" s="9">
        <v>1</v>
      </c>
      <c r="H66" s="47">
        <v>44659</v>
      </c>
      <c r="I66" s="11" t="s">
        <v>170</v>
      </c>
    </row>
    <row r="67" spans="1:9" x14ac:dyDescent="0.3">
      <c r="A67" s="8">
        <f>IF(B67&lt;&gt;"",ROWS($B$6:B67),"")</f>
        <v>62</v>
      </c>
      <c r="B67" s="1" t="s">
        <v>387</v>
      </c>
      <c r="C67" s="1" t="s">
        <v>388</v>
      </c>
      <c r="D67" s="1" t="s">
        <v>167</v>
      </c>
      <c r="E67" s="21">
        <v>38</v>
      </c>
      <c r="F67" s="9">
        <v>6</v>
      </c>
      <c r="G67" s="9">
        <v>1</v>
      </c>
      <c r="H67" s="47">
        <v>45345</v>
      </c>
      <c r="I67" s="11" t="s">
        <v>389</v>
      </c>
    </row>
    <row r="68" spans="1:9" x14ac:dyDescent="0.3">
      <c r="A68" s="8">
        <f>IF(B68&lt;&gt;"",ROWS($B$6:B68),"")</f>
        <v>63</v>
      </c>
      <c r="B68" s="1" t="s">
        <v>329</v>
      </c>
      <c r="C68" s="1" t="s">
        <v>330</v>
      </c>
      <c r="D68" s="1" t="s">
        <v>37</v>
      </c>
      <c r="E68" s="21">
        <v>34</v>
      </c>
      <c r="F68" s="9">
        <v>6</v>
      </c>
      <c r="G68" s="9">
        <v>1</v>
      </c>
      <c r="H68" s="47">
        <v>45485</v>
      </c>
      <c r="I68" s="11" t="s">
        <v>38</v>
      </c>
    </row>
    <row r="69" spans="1:9" x14ac:dyDescent="0.3">
      <c r="A69" s="8">
        <f>IF(B69&lt;&gt;"",ROWS($B$6:B69),"")</f>
        <v>64</v>
      </c>
      <c r="B69" s="1" t="s">
        <v>417</v>
      </c>
      <c r="C69" s="1" t="s">
        <v>417</v>
      </c>
      <c r="D69" s="1" t="s">
        <v>37</v>
      </c>
      <c r="E69" s="21">
        <v>30</v>
      </c>
      <c r="F69" s="9">
        <v>5</v>
      </c>
      <c r="G69" s="9">
        <v>1</v>
      </c>
      <c r="H69" s="47">
        <v>45506</v>
      </c>
      <c r="I69" s="11" t="s">
        <v>38</v>
      </c>
    </row>
    <row r="70" spans="1:9" x14ac:dyDescent="0.3">
      <c r="A70" s="8">
        <f>IF(B70&lt;&gt;"",ROWS($B$6:B70),"")</f>
        <v>65</v>
      </c>
      <c r="B70" s="1" t="s">
        <v>897</v>
      </c>
      <c r="C70" s="1" t="s">
        <v>898</v>
      </c>
      <c r="D70" s="1" t="s">
        <v>37</v>
      </c>
      <c r="E70" s="21">
        <v>18</v>
      </c>
      <c r="F70" s="9">
        <v>3</v>
      </c>
      <c r="G70" s="9">
        <v>1</v>
      </c>
      <c r="H70" s="47">
        <v>45198</v>
      </c>
      <c r="I70" s="11" t="s">
        <v>119</v>
      </c>
    </row>
    <row r="71" spans="1:9" x14ac:dyDescent="0.3">
      <c r="A71" s="8">
        <f>IF(B71&lt;&gt;"",ROWS($B$6:B71),"")</f>
        <v>66</v>
      </c>
      <c r="B71" s="1" t="s">
        <v>345</v>
      </c>
      <c r="C71" s="1" t="s">
        <v>346</v>
      </c>
      <c r="D71" s="1" t="s">
        <v>74</v>
      </c>
      <c r="E71" s="21">
        <v>12</v>
      </c>
      <c r="F71" s="9">
        <v>2</v>
      </c>
      <c r="G71" s="9">
        <v>1</v>
      </c>
      <c r="H71" s="47">
        <v>45471</v>
      </c>
      <c r="I71" s="11" t="s">
        <v>150</v>
      </c>
    </row>
    <row r="72" spans="1:9" x14ac:dyDescent="0.3">
      <c r="E72" s="19">
        <f>SUBTOTAL(109,Table3_Rugsėjis[Pajamos])</f>
        <v>1232122.9200000004</v>
      </c>
      <c r="F72" s="12">
        <f>SUBTOTAL(109,Table3_Rugsėjis[Žiūrovų skaičius])</f>
        <v>189087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9"/>
  <sheetViews>
    <sheetView topLeftCell="A68" workbookViewId="0">
      <selection activeCell="C80" sqref="C80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22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80</v>
      </c>
      <c r="C6" s="1" t="s">
        <v>81</v>
      </c>
      <c r="D6" s="1" t="s">
        <v>37</v>
      </c>
      <c r="E6" s="21">
        <v>268956.38</v>
      </c>
      <c r="F6" s="9">
        <v>34630</v>
      </c>
      <c r="G6" s="9">
        <v>20</v>
      </c>
      <c r="H6" s="47">
        <v>45569</v>
      </c>
      <c r="I6" s="11" t="s">
        <v>48</v>
      </c>
    </row>
    <row r="7" spans="1:9" x14ac:dyDescent="0.3">
      <c r="A7" s="8">
        <f>IF(B7&lt;&gt;"",ROWS($B$6:B7),"")</f>
        <v>2</v>
      </c>
      <c r="B7" s="1" t="s">
        <v>61</v>
      </c>
      <c r="C7" s="1" t="s">
        <v>62</v>
      </c>
      <c r="D7" s="1" t="s">
        <v>37</v>
      </c>
      <c r="E7" s="21">
        <v>211921.86</v>
      </c>
      <c r="F7" s="9">
        <v>27435</v>
      </c>
      <c r="G7" s="9">
        <v>14</v>
      </c>
      <c r="H7" s="47">
        <v>45590</v>
      </c>
      <c r="I7" s="11" t="s">
        <v>45</v>
      </c>
    </row>
    <row r="8" spans="1:9" x14ac:dyDescent="0.3">
      <c r="A8" s="8">
        <f>IF(B8&lt;&gt;"",ROWS($B$6:B8),"")</f>
        <v>3</v>
      </c>
      <c r="B8" s="1" t="s">
        <v>72</v>
      </c>
      <c r="C8" s="1" t="s">
        <v>73</v>
      </c>
      <c r="D8" s="1" t="s">
        <v>74</v>
      </c>
      <c r="E8" s="21">
        <v>163417.72</v>
      </c>
      <c r="F8" s="9">
        <v>30568</v>
      </c>
      <c r="G8" s="9">
        <v>19</v>
      </c>
      <c r="H8" s="47">
        <v>45562</v>
      </c>
      <c r="I8" s="11" t="s">
        <v>75</v>
      </c>
    </row>
    <row r="9" spans="1:9" x14ac:dyDescent="0.3">
      <c r="A9" s="8">
        <f>IF(B9&lt;&gt;"",ROWS($B$6:B9),"")</f>
        <v>4</v>
      </c>
      <c r="B9" s="1" t="s">
        <v>94</v>
      </c>
      <c r="C9" s="1" t="s">
        <v>95</v>
      </c>
      <c r="D9" s="1" t="s">
        <v>37</v>
      </c>
      <c r="E9" s="21">
        <v>133013.65</v>
      </c>
      <c r="F9" s="9">
        <v>17949</v>
      </c>
      <c r="G9" s="9">
        <v>16</v>
      </c>
      <c r="H9" s="47">
        <v>45583</v>
      </c>
      <c r="I9" s="11" t="s">
        <v>56</v>
      </c>
    </row>
    <row r="10" spans="1:9" x14ac:dyDescent="0.3">
      <c r="A10" s="8">
        <f>IF(B10&lt;&gt;"",ROWS($B$6:B10),"")</f>
        <v>5</v>
      </c>
      <c r="B10" s="1" t="s">
        <v>70</v>
      </c>
      <c r="C10" s="1" t="s">
        <v>70</v>
      </c>
      <c r="D10" s="1" t="s">
        <v>27</v>
      </c>
      <c r="E10" s="21">
        <v>121040.62000000002</v>
      </c>
      <c r="F10" s="9">
        <v>18705</v>
      </c>
      <c r="G10" s="9">
        <v>16</v>
      </c>
      <c r="H10" s="47">
        <v>45555</v>
      </c>
      <c r="I10" s="11" t="s">
        <v>71</v>
      </c>
    </row>
    <row r="11" spans="1:9" x14ac:dyDescent="0.3">
      <c r="A11" s="8">
        <f>IF(B11&lt;&gt;"",ROWS($B$6:B11),"")</f>
        <v>6</v>
      </c>
      <c r="B11" s="1" t="s">
        <v>78</v>
      </c>
      <c r="C11" s="1" t="s">
        <v>79</v>
      </c>
      <c r="D11" s="1" t="s">
        <v>37</v>
      </c>
      <c r="E11" s="21">
        <v>99963.81</v>
      </c>
      <c r="F11" s="9">
        <v>18621</v>
      </c>
      <c r="G11" s="9">
        <v>26</v>
      </c>
      <c r="H11" s="47">
        <v>45590</v>
      </c>
      <c r="I11" s="11" t="s">
        <v>38</v>
      </c>
    </row>
    <row r="12" spans="1:9" x14ac:dyDescent="0.3">
      <c r="A12" s="8">
        <f>IF(B12&lt;&gt;"",ROWS($B$6:B12),"")</f>
        <v>7</v>
      </c>
      <c r="B12" s="1" t="s">
        <v>117</v>
      </c>
      <c r="C12" s="1" t="s">
        <v>118</v>
      </c>
      <c r="D12" s="1" t="s">
        <v>74</v>
      </c>
      <c r="E12" s="21">
        <v>83848.62</v>
      </c>
      <c r="F12" s="9">
        <v>12782</v>
      </c>
      <c r="G12" s="9">
        <v>20</v>
      </c>
      <c r="H12" s="47">
        <v>45562</v>
      </c>
      <c r="I12" s="11" t="s">
        <v>119</v>
      </c>
    </row>
    <row r="13" spans="1:9" x14ac:dyDescent="0.3">
      <c r="A13" s="8">
        <f>IF(B13&lt;&gt;"",ROWS($B$6:B13),"")</f>
        <v>8</v>
      </c>
      <c r="B13" s="1" t="s">
        <v>155</v>
      </c>
      <c r="C13" s="1" t="s">
        <v>155</v>
      </c>
      <c r="D13" s="1" t="s">
        <v>27</v>
      </c>
      <c r="E13" s="21">
        <v>73806.62</v>
      </c>
      <c r="F13" s="9">
        <v>10705</v>
      </c>
      <c r="G13" s="9">
        <v>20</v>
      </c>
      <c r="H13" s="47">
        <v>45576</v>
      </c>
      <c r="I13" s="11" t="s">
        <v>156</v>
      </c>
    </row>
    <row r="14" spans="1:9" x14ac:dyDescent="0.3">
      <c r="A14" s="8">
        <f>IF(B14&lt;&gt;"",ROWS($B$6:B14),"")</f>
        <v>9</v>
      </c>
      <c r="B14" s="1" t="s">
        <v>189</v>
      </c>
      <c r="C14" s="1" t="s">
        <v>190</v>
      </c>
      <c r="D14" s="1" t="s">
        <v>191</v>
      </c>
      <c r="E14" s="21">
        <v>53064.61</v>
      </c>
      <c r="F14" s="9">
        <v>10254</v>
      </c>
      <c r="G14" s="9">
        <v>16</v>
      </c>
      <c r="H14" s="47">
        <v>45583</v>
      </c>
      <c r="I14" s="11" t="s">
        <v>75</v>
      </c>
    </row>
    <row r="15" spans="1:9" x14ac:dyDescent="0.3">
      <c r="A15" s="8">
        <f>IF(B15&lt;&gt;"",ROWS($B$6:B15),"")</f>
        <v>10</v>
      </c>
      <c r="B15" s="1" t="s">
        <v>86</v>
      </c>
      <c r="C15" s="1" t="s">
        <v>86</v>
      </c>
      <c r="D15" s="1" t="s">
        <v>37</v>
      </c>
      <c r="E15" s="21">
        <v>51266.79</v>
      </c>
      <c r="F15" s="9">
        <v>8072</v>
      </c>
      <c r="G15" s="9">
        <v>11</v>
      </c>
      <c r="H15" s="47">
        <v>45541</v>
      </c>
      <c r="I15" s="11" t="s">
        <v>48</v>
      </c>
    </row>
    <row r="16" spans="1:9" x14ac:dyDescent="0.3">
      <c r="A16" s="8">
        <f>IF(B16&lt;&gt;"",ROWS($B$6:B16),"")</f>
        <v>11</v>
      </c>
      <c r="B16" s="1" t="s">
        <v>211</v>
      </c>
      <c r="C16" s="1" t="s">
        <v>212</v>
      </c>
      <c r="D16" s="1" t="s">
        <v>41</v>
      </c>
      <c r="E16" s="21">
        <v>51122</v>
      </c>
      <c r="F16" s="9">
        <v>9923</v>
      </c>
      <c r="G16" s="9">
        <v>17</v>
      </c>
      <c r="H16" s="47">
        <v>45576</v>
      </c>
      <c r="I16" s="11" t="s">
        <v>150</v>
      </c>
    </row>
    <row r="17" spans="1:9" x14ac:dyDescent="0.3">
      <c r="A17" s="8">
        <f>IF(B17&lt;&gt;"",ROWS($B$6:B17),"")</f>
        <v>12</v>
      </c>
      <c r="B17" s="1" t="s">
        <v>142</v>
      </c>
      <c r="C17" s="1" t="s">
        <v>143</v>
      </c>
      <c r="D17" s="1" t="s">
        <v>144</v>
      </c>
      <c r="E17" s="21">
        <v>39514.07</v>
      </c>
      <c r="F17" s="9">
        <v>5748</v>
      </c>
      <c r="G17" s="9">
        <v>16</v>
      </c>
      <c r="H17" s="47">
        <v>45590</v>
      </c>
      <c r="I17" s="11" t="s">
        <v>119</v>
      </c>
    </row>
    <row r="18" spans="1:9" x14ac:dyDescent="0.3">
      <c r="A18" s="8">
        <f>IF(B18&lt;&gt;"",ROWS($B$6:B18),"")</f>
        <v>13</v>
      </c>
      <c r="B18" s="1" t="s">
        <v>35</v>
      </c>
      <c r="C18" s="1" t="s">
        <v>36</v>
      </c>
      <c r="D18" s="1" t="s">
        <v>37</v>
      </c>
      <c r="E18" s="21">
        <v>34825.120000000003</v>
      </c>
      <c r="F18" s="9">
        <v>6321</v>
      </c>
      <c r="G18" s="9">
        <v>12</v>
      </c>
      <c r="H18" s="47">
        <v>45478</v>
      </c>
      <c r="I18" s="11" t="s">
        <v>38</v>
      </c>
    </row>
    <row r="19" spans="1:9" x14ac:dyDescent="0.3">
      <c r="A19" s="8">
        <f>IF(B19&lt;&gt;"",ROWS($B$6:B19),"")</f>
        <v>14</v>
      </c>
      <c r="B19" s="1" t="s">
        <v>220</v>
      </c>
      <c r="C19" s="1" t="s">
        <v>221</v>
      </c>
      <c r="D19" s="1" t="s">
        <v>37</v>
      </c>
      <c r="E19" s="21">
        <v>33259.17</v>
      </c>
      <c r="F19" s="9">
        <v>4643</v>
      </c>
      <c r="G19" s="9">
        <v>14</v>
      </c>
      <c r="H19" s="47">
        <v>45590</v>
      </c>
      <c r="I19" s="11" t="s">
        <v>222</v>
      </c>
    </row>
    <row r="20" spans="1:9" x14ac:dyDescent="0.3">
      <c r="A20" s="8">
        <f>IF(B20&lt;&gt;"",ROWS($B$6:B20),"")</f>
        <v>15</v>
      </c>
      <c r="B20" s="1" t="s">
        <v>120</v>
      </c>
      <c r="C20" s="1" t="s">
        <v>121</v>
      </c>
      <c r="D20" s="1" t="s">
        <v>37</v>
      </c>
      <c r="E20" s="21">
        <v>23529.48</v>
      </c>
      <c r="F20" s="9">
        <v>4585</v>
      </c>
      <c r="G20" s="9">
        <v>15</v>
      </c>
      <c r="H20" s="47">
        <v>45548</v>
      </c>
      <c r="I20" s="11" t="s">
        <v>75</v>
      </c>
    </row>
    <row r="21" spans="1:9" x14ac:dyDescent="0.3">
      <c r="A21" s="8">
        <f>IF(B21&lt;&gt;"",ROWS($B$6:B21),"")</f>
        <v>16</v>
      </c>
      <c r="B21" s="1" t="s">
        <v>268</v>
      </c>
      <c r="C21" s="1" t="s">
        <v>269</v>
      </c>
      <c r="D21" s="1" t="s">
        <v>37</v>
      </c>
      <c r="E21" s="21">
        <v>23381.56</v>
      </c>
      <c r="F21" s="9">
        <v>3584</v>
      </c>
      <c r="G21" s="9">
        <v>17</v>
      </c>
      <c r="H21" s="47">
        <v>45583</v>
      </c>
      <c r="I21" s="11" t="s">
        <v>222</v>
      </c>
    </row>
    <row r="22" spans="1:9" x14ac:dyDescent="0.3">
      <c r="A22" s="8">
        <f>IF(B22&lt;&gt;"",ROWS($B$6:B22),"")</f>
        <v>17</v>
      </c>
      <c r="B22" s="1" t="s">
        <v>43</v>
      </c>
      <c r="C22" s="1" t="s">
        <v>44</v>
      </c>
      <c r="D22" s="1" t="s">
        <v>37</v>
      </c>
      <c r="E22" s="21">
        <v>18649.8</v>
      </c>
      <c r="F22" s="9">
        <v>2891</v>
      </c>
      <c r="G22" s="9">
        <v>13</v>
      </c>
      <c r="H22" s="47">
        <v>45513</v>
      </c>
      <c r="I22" s="11" t="s">
        <v>45</v>
      </c>
    </row>
    <row r="23" spans="1:9" x14ac:dyDescent="0.3">
      <c r="A23" s="8">
        <f>IF(B23&lt;&gt;"",ROWS($B$6:B23),"")</f>
        <v>18</v>
      </c>
      <c r="B23" s="1" t="s">
        <v>356</v>
      </c>
      <c r="C23" s="1" t="s">
        <v>357</v>
      </c>
      <c r="D23" s="1" t="s">
        <v>37</v>
      </c>
      <c r="E23" s="21">
        <v>16516.29</v>
      </c>
      <c r="F23" s="9">
        <v>2473</v>
      </c>
      <c r="G23" s="9">
        <v>11</v>
      </c>
      <c r="H23" s="47">
        <v>45576</v>
      </c>
      <c r="I23" s="11" t="s">
        <v>45</v>
      </c>
    </row>
    <row r="24" spans="1:9" x14ac:dyDescent="0.3">
      <c r="A24" s="8">
        <f>IF(B24&lt;&gt;"",ROWS($B$6:B24),"")</f>
        <v>19</v>
      </c>
      <c r="B24" s="1" t="s">
        <v>366</v>
      </c>
      <c r="C24" s="1" t="s">
        <v>367</v>
      </c>
      <c r="D24" s="1" t="s">
        <v>37</v>
      </c>
      <c r="E24" s="21">
        <v>14386</v>
      </c>
      <c r="F24" s="9">
        <v>2265</v>
      </c>
      <c r="G24" s="9">
        <v>13</v>
      </c>
      <c r="H24" s="47">
        <v>45576</v>
      </c>
      <c r="I24" s="11" t="s">
        <v>150</v>
      </c>
    </row>
    <row r="25" spans="1:9" x14ac:dyDescent="0.3">
      <c r="A25" s="8">
        <f>IF(B25&lt;&gt;"",ROWS($B$6:B25),"")</f>
        <v>20</v>
      </c>
      <c r="B25" s="1" t="s">
        <v>229</v>
      </c>
      <c r="C25" s="1" t="s">
        <v>230</v>
      </c>
      <c r="D25" s="1" t="s">
        <v>37</v>
      </c>
      <c r="E25" s="21">
        <v>12579.29</v>
      </c>
      <c r="F25" s="9">
        <v>2260</v>
      </c>
      <c r="G25" s="9">
        <v>20</v>
      </c>
      <c r="H25" s="47">
        <v>45555</v>
      </c>
      <c r="I25" s="11" t="s">
        <v>56</v>
      </c>
    </row>
    <row r="26" spans="1:9" x14ac:dyDescent="0.3">
      <c r="A26" s="8">
        <f>IF(B26&lt;&gt;"",ROWS($B$6:B26),"")</f>
        <v>21</v>
      </c>
      <c r="B26" s="1" t="s">
        <v>402</v>
      </c>
      <c r="C26" s="1" t="s">
        <v>403</v>
      </c>
      <c r="D26" s="1" t="s">
        <v>404</v>
      </c>
      <c r="E26" s="21">
        <v>10531.26</v>
      </c>
      <c r="F26" s="9">
        <v>2011</v>
      </c>
      <c r="G26" s="9">
        <v>15</v>
      </c>
      <c r="H26" s="47">
        <v>45569</v>
      </c>
      <c r="I26" s="11" t="s">
        <v>405</v>
      </c>
    </row>
    <row r="27" spans="1:9" x14ac:dyDescent="0.3">
      <c r="A27" s="8">
        <f>IF(B27&lt;&gt;"",ROWS($B$6:B27),"")</f>
        <v>22</v>
      </c>
      <c r="B27" s="1" t="s">
        <v>379</v>
      </c>
      <c r="C27" s="1" t="s">
        <v>380</v>
      </c>
      <c r="D27" s="1" t="s">
        <v>381</v>
      </c>
      <c r="E27" s="21">
        <v>9350.58</v>
      </c>
      <c r="F27" s="9">
        <v>1386</v>
      </c>
      <c r="G27" s="9">
        <v>14</v>
      </c>
      <c r="H27" s="47">
        <v>45590</v>
      </c>
      <c r="I27" s="11" t="s">
        <v>75</v>
      </c>
    </row>
    <row r="28" spans="1:9" x14ac:dyDescent="0.3">
      <c r="A28" s="8">
        <f>IF(B28&lt;&gt;"",ROWS($B$6:B28),"")</f>
        <v>23</v>
      </c>
      <c r="B28" s="1" t="s">
        <v>418</v>
      </c>
      <c r="C28" s="1" t="s">
        <v>418</v>
      </c>
      <c r="D28" s="1" t="s">
        <v>37</v>
      </c>
      <c r="E28" s="21">
        <v>9343.36</v>
      </c>
      <c r="F28" s="9">
        <v>1445</v>
      </c>
      <c r="G28" s="9">
        <v>18</v>
      </c>
      <c r="H28" s="47">
        <v>45583</v>
      </c>
      <c r="I28" s="11" t="s">
        <v>119</v>
      </c>
    </row>
    <row r="29" spans="1:9" x14ac:dyDescent="0.3">
      <c r="A29" s="8">
        <f>IF(B29&lt;&gt;"",ROWS($B$6:B29),"")</f>
        <v>24</v>
      </c>
      <c r="B29" s="1" t="s">
        <v>31</v>
      </c>
      <c r="C29" s="1" t="s">
        <v>32</v>
      </c>
      <c r="D29" s="1" t="s">
        <v>33</v>
      </c>
      <c r="E29" s="21">
        <v>7772.64</v>
      </c>
      <c r="F29" s="9">
        <v>1453</v>
      </c>
      <c r="G29" s="9">
        <v>10</v>
      </c>
      <c r="H29" s="47">
        <v>45457</v>
      </c>
      <c r="I29" s="11" t="s">
        <v>34</v>
      </c>
    </row>
    <row r="30" spans="1:9" x14ac:dyDescent="0.3">
      <c r="A30" s="8">
        <f>IF(B30&lt;&gt;"",ROWS($B$6:B30),"")</f>
        <v>25</v>
      </c>
      <c r="B30" s="1" t="s">
        <v>289</v>
      </c>
      <c r="C30" s="1" t="s">
        <v>290</v>
      </c>
      <c r="D30" s="1" t="s">
        <v>37</v>
      </c>
      <c r="E30" s="21">
        <v>6722.72</v>
      </c>
      <c r="F30" s="9">
        <v>1165</v>
      </c>
      <c r="G30" s="9">
        <v>9</v>
      </c>
      <c r="H30" s="47">
        <v>45555</v>
      </c>
      <c r="I30" s="11" t="s">
        <v>75</v>
      </c>
    </row>
    <row r="31" spans="1:9" x14ac:dyDescent="0.3">
      <c r="A31" s="8">
        <f>IF(B31&lt;&gt;"",ROWS($B$6:B31),"")</f>
        <v>26</v>
      </c>
      <c r="B31" s="1" t="s">
        <v>313</v>
      </c>
      <c r="C31" s="1" t="s">
        <v>314</v>
      </c>
      <c r="D31" s="1" t="s">
        <v>37</v>
      </c>
      <c r="E31" s="21">
        <v>5508.88</v>
      </c>
      <c r="F31" s="9">
        <v>772</v>
      </c>
      <c r="G31" s="9">
        <v>9</v>
      </c>
      <c r="H31" s="47" t="s">
        <v>593</v>
      </c>
      <c r="I31" s="11" t="s">
        <v>75</v>
      </c>
    </row>
    <row r="32" spans="1:9" x14ac:dyDescent="0.3">
      <c r="A32" s="8">
        <f>IF(B32&lt;&gt;"",ROWS($B$6:B32),"")</f>
        <v>27</v>
      </c>
      <c r="B32" s="1" t="s">
        <v>187</v>
      </c>
      <c r="C32" s="1" t="s">
        <v>188</v>
      </c>
      <c r="D32" s="1" t="s">
        <v>37</v>
      </c>
      <c r="E32" s="21">
        <v>5345.5</v>
      </c>
      <c r="F32" s="9">
        <v>940</v>
      </c>
      <c r="G32" s="9">
        <v>6</v>
      </c>
      <c r="H32" s="47">
        <v>45548</v>
      </c>
      <c r="I32" s="11" t="s">
        <v>38</v>
      </c>
    </row>
    <row r="33" spans="1:9" x14ac:dyDescent="0.3">
      <c r="A33" s="8">
        <f>IF(B33&lt;&gt;"",ROWS($B$6:B33),"")</f>
        <v>28</v>
      </c>
      <c r="B33" s="1" t="s">
        <v>49</v>
      </c>
      <c r="C33" s="1" t="s">
        <v>50</v>
      </c>
      <c r="D33" s="1" t="s">
        <v>37</v>
      </c>
      <c r="E33" s="21">
        <v>5091.79</v>
      </c>
      <c r="F33" s="9">
        <v>846</v>
      </c>
      <c r="G33" s="9">
        <v>5</v>
      </c>
      <c r="H33" s="47">
        <v>45499</v>
      </c>
      <c r="I33" s="11" t="s">
        <v>34</v>
      </c>
    </row>
    <row r="34" spans="1:9" x14ac:dyDescent="0.3">
      <c r="A34" s="8">
        <f>IF(B34&lt;&gt;"",ROWS($B$6:B34),"")</f>
        <v>29</v>
      </c>
      <c r="B34" s="1" t="s">
        <v>543</v>
      </c>
      <c r="C34" s="1" t="s">
        <v>544</v>
      </c>
      <c r="D34" s="1" t="s">
        <v>37</v>
      </c>
      <c r="E34" s="21">
        <v>4714</v>
      </c>
      <c r="F34" s="9">
        <v>727</v>
      </c>
      <c r="G34" s="9">
        <v>9</v>
      </c>
      <c r="H34" s="47">
        <v>45576</v>
      </c>
      <c r="I34" s="11" t="s">
        <v>408</v>
      </c>
    </row>
    <row r="35" spans="1:9" x14ac:dyDescent="0.3">
      <c r="A35" s="8">
        <f>IF(B35&lt;&gt;"",ROWS($B$6:B35),"")</f>
        <v>30</v>
      </c>
      <c r="B35" s="1" t="s">
        <v>564</v>
      </c>
      <c r="C35" s="1" t="s">
        <v>565</v>
      </c>
      <c r="D35" s="1" t="s">
        <v>74</v>
      </c>
      <c r="E35" s="21">
        <v>3868</v>
      </c>
      <c r="F35" s="9">
        <v>572</v>
      </c>
      <c r="G35" s="9">
        <v>13</v>
      </c>
      <c r="H35" s="47">
        <v>45590</v>
      </c>
      <c r="I35" s="11" t="s">
        <v>150</v>
      </c>
    </row>
    <row r="36" spans="1:9" x14ac:dyDescent="0.3">
      <c r="A36" s="8">
        <f>IF(B36&lt;&gt;"",ROWS($B$6:B36),"")</f>
        <v>31</v>
      </c>
      <c r="B36" s="1" t="s">
        <v>586</v>
      </c>
      <c r="C36" s="1" t="s">
        <v>587</v>
      </c>
      <c r="D36" s="1" t="s">
        <v>588</v>
      </c>
      <c r="E36" s="21">
        <v>3476.45</v>
      </c>
      <c r="F36" s="9">
        <v>553</v>
      </c>
      <c r="G36" s="9">
        <v>12</v>
      </c>
      <c r="H36" s="47">
        <v>45576</v>
      </c>
      <c r="I36" s="11" t="s">
        <v>222</v>
      </c>
    </row>
    <row r="37" spans="1:9" x14ac:dyDescent="0.3">
      <c r="A37" s="8">
        <f>IF(B37&lt;&gt;"",ROWS($B$6:B37),"")</f>
        <v>32</v>
      </c>
      <c r="B37" s="1" t="s">
        <v>354</v>
      </c>
      <c r="C37" s="1" t="s">
        <v>355</v>
      </c>
      <c r="D37" s="1" t="s">
        <v>69</v>
      </c>
      <c r="E37" s="21">
        <v>3168</v>
      </c>
      <c r="F37" s="9">
        <v>431</v>
      </c>
      <c r="G37" s="9">
        <v>13</v>
      </c>
      <c r="H37" s="47">
        <v>45562</v>
      </c>
      <c r="I37" s="11" t="s">
        <v>150</v>
      </c>
    </row>
    <row r="38" spans="1:9" x14ac:dyDescent="0.3">
      <c r="A38" s="8">
        <f>IF(B38&lt;&gt;"",ROWS($B$6:B38),"")</f>
        <v>33</v>
      </c>
      <c r="B38" s="1" t="s">
        <v>487</v>
      </c>
      <c r="C38" s="1" t="s">
        <v>488</v>
      </c>
      <c r="D38" s="1"/>
      <c r="E38" s="21">
        <v>2948.7999999999997</v>
      </c>
      <c r="F38" s="9">
        <v>511</v>
      </c>
      <c r="G38" s="9">
        <v>8</v>
      </c>
      <c r="H38" s="47">
        <v>45590</v>
      </c>
      <c r="I38" s="11" t="s">
        <v>246</v>
      </c>
    </row>
    <row r="39" spans="1:9" x14ac:dyDescent="0.3">
      <c r="A39" s="8">
        <f>IF(B39&lt;&gt;"",ROWS($B$6:B39),"")</f>
        <v>34</v>
      </c>
      <c r="B39" s="1" t="s">
        <v>226</v>
      </c>
      <c r="C39" s="1" t="s">
        <v>227</v>
      </c>
      <c r="D39" s="1" t="s">
        <v>228</v>
      </c>
      <c r="E39" s="21">
        <v>2473.31</v>
      </c>
      <c r="F39" s="9">
        <v>622</v>
      </c>
      <c r="G39" s="9">
        <v>11</v>
      </c>
      <c r="H39" s="47">
        <v>45541</v>
      </c>
      <c r="I39" s="11" t="s">
        <v>119</v>
      </c>
    </row>
    <row r="40" spans="1:9" x14ac:dyDescent="0.3">
      <c r="A40" s="8">
        <f>IF(B40&lt;&gt;"",ROWS($B$6:B40),"")</f>
        <v>35</v>
      </c>
      <c r="B40" s="1" t="s">
        <v>480</v>
      </c>
      <c r="C40" s="1" t="s">
        <v>481</v>
      </c>
      <c r="D40" s="1" t="s">
        <v>482</v>
      </c>
      <c r="E40" s="21">
        <v>2237.71</v>
      </c>
      <c r="F40" s="9">
        <v>500</v>
      </c>
      <c r="G40" s="9">
        <v>11</v>
      </c>
      <c r="H40" s="47">
        <v>45562</v>
      </c>
      <c r="I40" s="11" t="s">
        <v>99</v>
      </c>
    </row>
    <row r="41" spans="1:9" x14ac:dyDescent="0.3">
      <c r="A41" s="8">
        <f>IF(B41&lt;&gt;"",ROWS($B$6:B41),"")</f>
        <v>36</v>
      </c>
      <c r="B41" s="1" t="s">
        <v>539</v>
      </c>
      <c r="C41" s="1" t="s">
        <v>540</v>
      </c>
      <c r="D41" s="1" t="s">
        <v>463</v>
      </c>
      <c r="E41" s="21">
        <v>2029.3</v>
      </c>
      <c r="F41" s="9">
        <v>361</v>
      </c>
      <c r="G41" s="9">
        <v>11</v>
      </c>
      <c r="H41" s="47">
        <v>45583</v>
      </c>
      <c r="I41" s="11" t="s">
        <v>170</v>
      </c>
    </row>
    <row r="42" spans="1:9" x14ac:dyDescent="0.3">
      <c r="A42" s="8">
        <f>IF(B42&lt;&gt;"",ROWS($B$6:B42),"")</f>
        <v>37</v>
      </c>
      <c r="B42" s="1" t="s">
        <v>670</v>
      </c>
      <c r="C42" s="1" t="s">
        <v>671</v>
      </c>
      <c r="D42" s="1" t="s">
        <v>37</v>
      </c>
      <c r="E42" s="21">
        <v>2017</v>
      </c>
      <c r="F42" s="9">
        <v>302</v>
      </c>
      <c r="G42" s="9">
        <v>11</v>
      </c>
      <c r="H42" s="47">
        <v>45583</v>
      </c>
      <c r="I42" s="11" t="s">
        <v>150</v>
      </c>
    </row>
    <row r="43" spans="1:9" x14ac:dyDescent="0.3">
      <c r="A43" s="8">
        <f>IF(B43&lt;&gt;"",ROWS($B$6:B43),"")</f>
        <v>38</v>
      </c>
      <c r="B43" s="1" t="s">
        <v>406</v>
      </c>
      <c r="C43" s="1" t="s">
        <v>407</v>
      </c>
      <c r="D43" s="1" t="s">
        <v>37</v>
      </c>
      <c r="E43" s="21">
        <v>1750.4899999999998</v>
      </c>
      <c r="F43" s="9">
        <v>351</v>
      </c>
      <c r="G43" s="9">
        <v>1</v>
      </c>
      <c r="H43" s="47">
        <v>45555</v>
      </c>
      <c r="I43" s="11" t="s">
        <v>408</v>
      </c>
    </row>
    <row r="44" spans="1:9" x14ac:dyDescent="0.3">
      <c r="A44" s="8">
        <f>IF(B44&lt;&gt;"",ROWS($B$6:B44),"")</f>
        <v>39</v>
      </c>
      <c r="B44" s="1" t="s">
        <v>199</v>
      </c>
      <c r="C44" s="1" t="s">
        <v>200</v>
      </c>
      <c r="D44" s="1" t="s">
        <v>37</v>
      </c>
      <c r="E44" s="21">
        <v>1534.2</v>
      </c>
      <c r="F44" s="9">
        <v>210</v>
      </c>
      <c r="G44" s="9">
        <v>5</v>
      </c>
      <c r="H44" s="47" t="s">
        <v>593</v>
      </c>
      <c r="I44" s="11" t="s">
        <v>75</v>
      </c>
    </row>
    <row r="45" spans="1:9" x14ac:dyDescent="0.3">
      <c r="A45" s="8">
        <f>IF(B45&lt;&gt;"",ROWS($B$6:B45),"")</f>
        <v>40</v>
      </c>
      <c r="B45" s="1" t="s">
        <v>707</v>
      </c>
      <c r="C45" s="1" t="s">
        <v>708</v>
      </c>
      <c r="D45" s="1" t="s">
        <v>308</v>
      </c>
      <c r="E45" s="21">
        <v>1273.79</v>
      </c>
      <c r="F45" s="9">
        <v>237</v>
      </c>
      <c r="G45" s="9">
        <v>8</v>
      </c>
      <c r="H45" s="47">
        <v>45569</v>
      </c>
      <c r="I45" s="11" t="s">
        <v>464</v>
      </c>
    </row>
    <row r="46" spans="1:9" x14ac:dyDescent="0.3">
      <c r="A46" s="8">
        <f>IF(B46&lt;&gt;"",ROWS($B$6:B46),"")</f>
        <v>41</v>
      </c>
      <c r="B46" s="1" t="s">
        <v>287</v>
      </c>
      <c r="C46" s="1" t="s">
        <v>287</v>
      </c>
      <c r="D46" s="1" t="s">
        <v>27</v>
      </c>
      <c r="E46" s="21">
        <v>1238.5699999999997</v>
      </c>
      <c r="F46" s="9">
        <v>177</v>
      </c>
      <c r="G46" s="9">
        <v>2</v>
      </c>
      <c r="H46" s="47">
        <v>45541</v>
      </c>
      <c r="I46" s="11" t="s">
        <v>288</v>
      </c>
    </row>
    <row r="47" spans="1:9" x14ac:dyDescent="0.3">
      <c r="A47" s="8">
        <f>IF(B47&lt;&gt;"",ROWS($B$6:B47),"")</f>
        <v>42</v>
      </c>
      <c r="B47" s="1" t="s">
        <v>723</v>
      </c>
      <c r="C47" s="1" t="s">
        <v>724</v>
      </c>
      <c r="D47" s="1" t="s">
        <v>37</v>
      </c>
      <c r="E47" s="21">
        <v>1237.5</v>
      </c>
      <c r="F47" s="9">
        <v>322</v>
      </c>
      <c r="G47" s="9">
        <v>3</v>
      </c>
      <c r="H47" s="47">
        <v>45205</v>
      </c>
      <c r="I47" s="11" t="s">
        <v>38</v>
      </c>
    </row>
    <row r="48" spans="1:9" x14ac:dyDescent="0.3">
      <c r="A48" s="8">
        <f>IF(B48&lt;&gt;"",ROWS($B$6:B48),"")</f>
        <v>43</v>
      </c>
      <c r="B48" s="1" t="s">
        <v>602</v>
      </c>
      <c r="C48" s="1" t="s">
        <v>602</v>
      </c>
      <c r="D48" s="1" t="s">
        <v>167</v>
      </c>
      <c r="E48" s="21">
        <v>1143</v>
      </c>
      <c r="F48" s="9">
        <v>219</v>
      </c>
      <c r="G48" s="9">
        <v>3</v>
      </c>
      <c r="H48" s="47">
        <v>45548</v>
      </c>
      <c r="I48" s="11" t="s">
        <v>222</v>
      </c>
    </row>
    <row r="49" spans="1:9" x14ac:dyDescent="0.3">
      <c r="A49" s="8">
        <f>IF(B49&lt;&gt;"",ROWS($B$6:B49),"")</f>
        <v>44</v>
      </c>
      <c r="B49" s="1" t="s">
        <v>688</v>
      </c>
      <c r="C49" s="1" t="s">
        <v>689</v>
      </c>
      <c r="D49" s="1" t="s">
        <v>167</v>
      </c>
      <c r="E49" s="21">
        <v>1056.4000000000001</v>
      </c>
      <c r="F49" s="9">
        <v>177</v>
      </c>
      <c r="G49" s="9">
        <v>5</v>
      </c>
      <c r="H49" s="47">
        <v>45576</v>
      </c>
      <c r="I49" s="11" t="s">
        <v>326</v>
      </c>
    </row>
    <row r="50" spans="1:9" x14ac:dyDescent="0.3">
      <c r="A50" s="8">
        <f>IF(B50&lt;&gt;"",ROWS($B$6:B50),"")</f>
        <v>45</v>
      </c>
      <c r="B50" s="1" t="s">
        <v>106</v>
      </c>
      <c r="C50" s="1" t="s">
        <v>107</v>
      </c>
      <c r="D50" s="1" t="s">
        <v>37</v>
      </c>
      <c r="E50" s="21">
        <v>1032.9100000000001</v>
      </c>
      <c r="F50" s="9">
        <v>254</v>
      </c>
      <c r="G50" s="9">
        <v>4</v>
      </c>
      <c r="H50" s="47">
        <v>45520</v>
      </c>
      <c r="I50" s="11" t="s">
        <v>34</v>
      </c>
    </row>
    <row r="51" spans="1:9" x14ac:dyDescent="0.3">
      <c r="A51" s="8">
        <f>IF(B51&lt;&gt;"",ROWS($B$6:B51),"")</f>
        <v>46</v>
      </c>
      <c r="B51" s="1" t="s">
        <v>615</v>
      </c>
      <c r="C51" s="1" t="s">
        <v>616</v>
      </c>
      <c r="D51" s="1" t="s">
        <v>167</v>
      </c>
      <c r="E51" s="21">
        <v>965</v>
      </c>
      <c r="F51" s="9">
        <v>210</v>
      </c>
      <c r="G51" s="9">
        <v>1</v>
      </c>
      <c r="H51" s="47">
        <v>45371</v>
      </c>
      <c r="I51" s="11" t="s">
        <v>510</v>
      </c>
    </row>
    <row r="52" spans="1:9" x14ac:dyDescent="0.3">
      <c r="A52" s="8">
        <f>IF(B52&lt;&gt;"",ROWS($B$6:B52),"")</f>
        <v>47</v>
      </c>
      <c r="B52" s="1" t="s">
        <v>459</v>
      </c>
      <c r="C52" s="1" t="s">
        <v>460</v>
      </c>
      <c r="D52" s="1" t="s">
        <v>74</v>
      </c>
      <c r="E52" s="21">
        <v>885.2</v>
      </c>
      <c r="F52" s="9">
        <v>183</v>
      </c>
      <c r="G52" s="9">
        <v>7</v>
      </c>
      <c r="H52" s="47">
        <v>45555</v>
      </c>
      <c r="I52" s="11" t="s">
        <v>170</v>
      </c>
    </row>
    <row r="53" spans="1:9" x14ac:dyDescent="0.3">
      <c r="A53" s="8">
        <f>IF(B53&lt;&gt;"",ROWS($B$6:B53),"")</f>
        <v>48</v>
      </c>
      <c r="B53" s="1" t="s">
        <v>513</v>
      </c>
      <c r="C53" s="1" t="s">
        <v>514</v>
      </c>
      <c r="D53" s="1" t="s">
        <v>399</v>
      </c>
      <c r="E53" s="21">
        <v>863</v>
      </c>
      <c r="F53" s="9">
        <v>205</v>
      </c>
      <c r="G53" s="9">
        <v>1</v>
      </c>
      <c r="H53" s="47">
        <v>45592</v>
      </c>
      <c r="I53" s="11" t="s">
        <v>510</v>
      </c>
    </row>
    <row r="54" spans="1:9" x14ac:dyDescent="0.3">
      <c r="A54" s="8">
        <f>IF(B54&lt;&gt;"",ROWS($B$6:B54),"")</f>
        <v>49</v>
      </c>
      <c r="B54" s="1" t="s">
        <v>257</v>
      </c>
      <c r="C54" s="1" t="s">
        <v>258</v>
      </c>
      <c r="D54" s="1" t="s">
        <v>74</v>
      </c>
      <c r="E54" s="21">
        <v>853.99</v>
      </c>
      <c r="F54" s="9">
        <v>160</v>
      </c>
      <c r="G54" s="9">
        <v>3</v>
      </c>
      <c r="H54" s="47">
        <v>45303</v>
      </c>
      <c r="I54" s="11" t="s">
        <v>99</v>
      </c>
    </row>
    <row r="55" spans="1:9" x14ac:dyDescent="0.3">
      <c r="A55" s="8">
        <f>IF(B55&lt;&gt;"",ROWS($B$6:B55),"")</f>
        <v>50</v>
      </c>
      <c r="B55" s="1" t="s">
        <v>549</v>
      </c>
      <c r="C55" s="1" t="s">
        <v>550</v>
      </c>
      <c r="D55" s="1" t="s">
        <v>551</v>
      </c>
      <c r="E55" s="21">
        <v>789</v>
      </c>
      <c r="F55" s="9">
        <v>227</v>
      </c>
      <c r="G55" s="9">
        <v>1</v>
      </c>
      <c r="H55" s="47">
        <v>44716</v>
      </c>
      <c r="I55" s="11" t="s">
        <v>510</v>
      </c>
    </row>
    <row r="56" spans="1:9" x14ac:dyDescent="0.3">
      <c r="A56" s="8">
        <f>IF(B56&lt;&gt;"",ROWS($B$6:B56),"")</f>
        <v>51</v>
      </c>
      <c r="B56" s="1" t="s">
        <v>111</v>
      </c>
      <c r="C56" s="1" t="s">
        <v>112</v>
      </c>
      <c r="D56" s="1" t="s">
        <v>113</v>
      </c>
      <c r="E56" s="21">
        <v>761.63</v>
      </c>
      <c r="F56" s="9">
        <v>207</v>
      </c>
      <c r="G56" s="9">
        <v>3</v>
      </c>
      <c r="H56" s="47">
        <v>45331</v>
      </c>
      <c r="I56" s="11" t="s">
        <v>75</v>
      </c>
    </row>
    <row r="57" spans="1:9" x14ac:dyDescent="0.3">
      <c r="A57" s="8">
        <f>IF(B57&lt;&gt;"",ROWS($B$6:B57),"")</f>
        <v>52</v>
      </c>
      <c r="B57" s="1" t="s">
        <v>319</v>
      </c>
      <c r="C57" s="1" t="s">
        <v>319</v>
      </c>
      <c r="D57" s="1" t="s">
        <v>27</v>
      </c>
      <c r="E57" s="21">
        <v>747.99</v>
      </c>
      <c r="F57" s="9">
        <v>145</v>
      </c>
      <c r="G57" s="9">
        <v>2</v>
      </c>
      <c r="H57" s="47">
        <v>45345</v>
      </c>
      <c r="I57" s="11" t="s">
        <v>75</v>
      </c>
    </row>
    <row r="58" spans="1:9" x14ac:dyDescent="0.3">
      <c r="A58" s="8">
        <f>IF(B58&lt;&gt;"",ROWS($B$6:B58),"")</f>
        <v>53</v>
      </c>
      <c r="B58" s="1" t="s">
        <v>454</v>
      </c>
      <c r="C58" s="1" t="s">
        <v>455</v>
      </c>
      <c r="D58" s="1" t="s">
        <v>456</v>
      </c>
      <c r="E58" s="21">
        <v>726</v>
      </c>
      <c r="F58" s="9">
        <v>227</v>
      </c>
      <c r="G58" s="9">
        <v>3</v>
      </c>
      <c r="H58" s="47">
        <v>45548</v>
      </c>
      <c r="I58" s="11" t="s">
        <v>150</v>
      </c>
    </row>
    <row r="59" spans="1:9" x14ac:dyDescent="0.3">
      <c r="A59" s="8">
        <f>IF(B59&lt;&gt;"",ROWS($B$6:B59),"")</f>
        <v>54</v>
      </c>
      <c r="B59" s="1" t="s">
        <v>638</v>
      </c>
      <c r="C59" s="1" t="s">
        <v>639</v>
      </c>
      <c r="D59" s="1" t="s">
        <v>37</v>
      </c>
      <c r="E59" s="21">
        <v>724.3</v>
      </c>
      <c r="F59" s="9">
        <v>198</v>
      </c>
      <c r="G59" s="9">
        <v>3</v>
      </c>
      <c r="H59" s="47">
        <v>45226</v>
      </c>
      <c r="I59" s="11" t="s">
        <v>38</v>
      </c>
    </row>
    <row r="60" spans="1:9" x14ac:dyDescent="0.3">
      <c r="A60" s="8">
        <f>IF(B60&lt;&gt;"",ROWS($B$6:B60),"")</f>
        <v>55</v>
      </c>
      <c r="B60" s="1" t="s">
        <v>629</v>
      </c>
      <c r="C60" s="1" t="s">
        <v>629</v>
      </c>
      <c r="D60" s="1" t="s">
        <v>27</v>
      </c>
      <c r="E60" s="21">
        <v>679.99</v>
      </c>
      <c r="F60" s="9">
        <v>128</v>
      </c>
      <c r="G60" s="9">
        <v>2</v>
      </c>
      <c r="H60" s="47">
        <v>44974</v>
      </c>
      <c r="I60" s="11" t="s">
        <v>75</v>
      </c>
    </row>
    <row r="61" spans="1:9" x14ac:dyDescent="0.3">
      <c r="A61" s="8">
        <f>IF(B61&lt;&gt;"",ROWS($B$6:B61),"")</f>
        <v>56</v>
      </c>
      <c r="B61" s="1" t="s">
        <v>799</v>
      </c>
      <c r="C61" s="1" t="s">
        <v>800</v>
      </c>
      <c r="D61" s="1" t="s">
        <v>37</v>
      </c>
      <c r="E61" s="21">
        <v>588</v>
      </c>
      <c r="F61" s="9">
        <v>147</v>
      </c>
      <c r="G61" s="9">
        <v>1</v>
      </c>
      <c r="H61" s="47">
        <v>44981</v>
      </c>
      <c r="I61" s="11" t="s">
        <v>441</v>
      </c>
    </row>
    <row r="62" spans="1:9" x14ac:dyDescent="0.3">
      <c r="A62" s="8">
        <f>IF(B62&lt;&gt;"",ROWS($B$6:B62),"")</f>
        <v>57</v>
      </c>
      <c r="B62" s="1" t="s">
        <v>776</v>
      </c>
      <c r="C62" s="1" t="s">
        <v>777</v>
      </c>
      <c r="D62" s="1" t="s">
        <v>778</v>
      </c>
      <c r="E62" s="21">
        <v>572</v>
      </c>
      <c r="F62" s="9">
        <v>118</v>
      </c>
      <c r="G62" s="9">
        <v>1</v>
      </c>
      <c r="H62" s="47">
        <v>44493</v>
      </c>
      <c r="I62" s="11" t="s">
        <v>510</v>
      </c>
    </row>
    <row r="63" spans="1:9" x14ac:dyDescent="0.3">
      <c r="A63" s="8">
        <f>IF(B63&lt;&gt;"",ROWS($B$6:B63),"")</f>
        <v>58</v>
      </c>
      <c r="B63" s="1" t="s">
        <v>623</v>
      </c>
      <c r="C63" s="1" t="s">
        <v>624</v>
      </c>
      <c r="D63" s="1" t="s">
        <v>625</v>
      </c>
      <c r="E63" s="21">
        <v>507</v>
      </c>
      <c r="F63" s="9">
        <v>154</v>
      </c>
      <c r="G63" s="9">
        <v>1</v>
      </c>
      <c r="H63" s="47">
        <v>45564</v>
      </c>
      <c r="I63" s="11" t="s">
        <v>510</v>
      </c>
    </row>
    <row r="64" spans="1:9" x14ac:dyDescent="0.3">
      <c r="A64" s="8">
        <f>IF(B64&lt;&gt;"",ROWS($B$6:B64),"")</f>
        <v>59</v>
      </c>
      <c r="B64" s="1" t="s">
        <v>209</v>
      </c>
      <c r="C64" s="1" t="s">
        <v>210</v>
      </c>
      <c r="D64" s="1" t="s">
        <v>37</v>
      </c>
      <c r="E64" s="21">
        <v>431</v>
      </c>
      <c r="F64" s="9">
        <v>77</v>
      </c>
      <c r="G64" s="9">
        <v>1</v>
      </c>
      <c r="H64" s="47">
        <v>45478</v>
      </c>
      <c r="I64" s="11" t="s">
        <v>34</v>
      </c>
    </row>
    <row r="65" spans="1:9" x14ac:dyDescent="0.3">
      <c r="A65" s="8">
        <f>IF(B65&lt;&gt;"",ROWS($B$6:B65),"")</f>
        <v>60</v>
      </c>
      <c r="B65" s="1" t="s">
        <v>304</v>
      </c>
      <c r="C65" s="1" t="s">
        <v>305</v>
      </c>
      <c r="D65" s="1" t="s">
        <v>37</v>
      </c>
      <c r="E65" s="21">
        <v>421.65</v>
      </c>
      <c r="F65" s="9">
        <v>104</v>
      </c>
      <c r="G65" s="9">
        <v>1</v>
      </c>
      <c r="H65" s="47">
        <v>45359</v>
      </c>
      <c r="I65" s="11" t="s">
        <v>99</v>
      </c>
    </row>
    <row r="66" spans="1:9" x14ac:dyDescent="0.3">
      <c r="A66" s="8">
        <f>IF(B66&lt;&gt;"",ROWS($B$6:B66),"")</f>
        <v>61</v>
      </c>
      <c r="B66" s="1" t="s">
        <v>596</v>
      </c>
      <c r="C66" s="1" t="s">
        <v>597</v>
      </c>
      <c r="D66" s="1" t="s">
        <v>598</v>
      </c>
      <c r="E66" s="21">
        <v>415</v>
      </c>
      <c r="F66" s="9">
        <v>87</v>
      </c>
      <c r="G66" s="9">
        <v>1</v>
      </c>
      <c r="H66" s="47">
        <v>45214</v>
      </c>
      <c r="I66" s="11" t="s">
        <v>510</v>
      </c>
    </row>
    <row r="67" spans="1:9" x14ac:dyDescent="0.3">
      <c r="A67" s="8">
        <f>IF(B67&lt;&gt;"",ROWS($B$6:B67),"")</f>
        <v>62</v>
      </c>
      <c r="B67" s="1" t="s">
        <v>655</v>
      </c>
      <c r="C67" s="1" t="s">
        <v>656</v>
      </c>
      <c r="D67" s="1" t="s">
        <v>167</v>
      </c>
      <c r="E67" s="21">
        <v>360</v>
      </c>
      <c r="F67" s="9">
        <v>90</v>
      </c>
      <c r="G67" s="9">
        <v>1</v>
      </c>
      <c r="H67" s="47">
        <v>45233</v>
      </c>
      <c r="I67" s="11" t="s">
        <v>464</v>
      </c>
    </row>
    <row r="68" spans="1:9" x14ac:dyDescent="0.3">
      <c r="A68" s="8">
        <f>IF(B68&lt;&gt;"",ROWS($B$6:B68),"")</f>
        <v>63</v>
      </c>
      <c r="B68" s="1" t="s">
        <v>630</v>
      </c>
      <c r="C68" s="1" t="s">
        <v>630</v>
      </c>
      <c r="D68" s="1" t="s">
        <v>27</v>
      </c>
      <c r="E68" s="21">
        <v>345.03</v>
      </c>
      <c r="F68" s="9">
        <v>123</v>
      </c>
      <c r="G68" s="9">
        <v>3</v>
      </c>
      <c r="H68" s="47">
        <v>44834</v>
      </c>
      <c r="I68" s="11" t="s">
        <v>170</v>
      </c>
    </row>
    <row r="69" spans="1:9" x14ac:dyDescent="0.3">
      <c r="A69" s="8">
        <f>IF(B69&lt;&gt;"",ROWS($B$6:B69),"")</f>
        <v>64</v>
      </c>
      <c r="B69" s="1" t="s">
        <v>139</v>
      </c>
      <c r="C69" s="1" t="s">
        <v>140</v>
      </c>
      <c r="D69" s="1" t="s">
        <v>37</v>
      </c>
      <c r="E69" s="21">
        <v>324</v>
      </c>
      <c r="F69" s="9">
        <v>162</v>
      </c>
      <c r="G69" s="9">
        <v>1</v>
      </c>
      <c r="H69" s="47" t="s">
        <v>98</v>
      </c>
      <c r="I69" s="11" t="s">
        <v>141</v>
      </c>
    </row>
    <row r="70" spans="1:9" x14ac:dyDescent="0.3">
      <c r="A70" s="8">
        <f>IF(B70&lt;&gt;"",ROWS($B$6:B70),"")</f>
        <v>65</v>
      </c>
      <c r="B70" s="1" t="s">
        <v>836</v>
      </c>
      <c r="C70" s="1" t="s">
        <v>837</v>
      </c>
      <c r="D70" s="1" t="s">
        <v>55</v>
      </c>
      <c r="E70" s="21">
        <v>292</v>
      </c>
      <c r="F70" s="9">
        <v>73</v>
      </c>
      <c r="G70" s="9">
        <v>1</v>
      </c>
      <c r="H70" s="47">
        <v>45012</v>
      </c>
      <c r="I70" s="11" t="s">
        <v>170</v>
      </c>
    </row>
    <row r="71" spans="1:9" x14ac:dyDescent="0.3">
      <c r="A71" s="8">
        <f>IF(B71&lt;&gt;"",ROWS($B$6:B71),"")</f>
        <v>66</v>
      </c>
      <c r="B71" s="1" t="s">
        <v>957</v>
      </c>
      <c r="C71" s="1" t="s">
        <v>716</v>
      </c>
      <c r="D71" s="1" t="s">
        <v>308</v>
      </c>
      <c r="E71" s="21">
        <v>256</v>
      </c>
      <c r="F71" s="9">
        <v>71</v>
      </c>
      <c r="G71" s="9">
        <v>1</v>
      </c>
      <c r="H71" s="47">
        <v>44602</v>
      </c>
      <c r="I71" s="11" t="s">
        <v>464</v>
      </c>
    </row>
    <row r="72" spans="1:9" x14ac:dyDescent="0.3">
      <c r="A72" s="8">
        <f>IF(B72&lt;&gt;"",ROWS($B$6:B72),"")</f>
        <v>67</v>
      </c>
      <c r="B72" s="1" t="s">
        <v>59</v>
      </c>
      <c r="C72" s="1" t="s">
        <v>60</v>
      </c>
      <c r="D72" s="1" t="s">
        <v>37</v>
      </c>
      <c r="E72" s="21">
        <v>250</v>
      </c>
      <c r="F72" s="9">
        <v>50</v>
      </c>
      <c r="G72" s="9">
        <v>1</v>
      </c>
      <c r="H72" s="47">
        <v>45436</v>
      </c>
      <c r="I72" s="11" t="s">
        <v>45</v>
      </c>
    </row>
    <row r="73" spans="1:9" x14ac:dyDescent="0.3">
      <c r="A73" s="8">
        <f>IF(B73&lt;&gt;"",ROWS($B$6:B73),"")</f>
        <v>68</v>
      </c>
      <c r="B73" s="1" t="s">
        <v>96</v>
      </c>
      <c r="C73" s="1" t="s">
        <v>97</v>
      </c>
      <c r="D73" s="1" t="s">
        <v>37</v>
      </c>
      <c r="E73" s="21">
        <v>231</v>
      </c>
      <c r="F73" s="9">
        <v>31</v>
      </c>
      <c r="G73" s="9">
        <v>1</v>
      </c>
      <c r="H73" s="47" t="s">
        <v>98</v>
      </c>
      <c r="I73" s="11" t="s">
        <v>99</v>
      </c>
    </row>
    <row r="74" spans="1:9" x14ac:dyDescent="0.3">
      <c r="A74" s="8">
        <f>IF(B74&lt;&gt;"",ROWS($B$6:B74),"")</f>
        <v>69</v>
      </c>
      <c r="B74" s="1" t="s">
        <v>171</v>
      </c>
      <c r="C74" s="1" t="s">
        <v>172</v>
      </c>
      <c r="D74" s="1" t="s">
        <v>173</v>
      </c>
      <c r="E74" s="21">
        <v>205</v>
      </c>
      <c r="F74" s="9">
        <v>35</v>
      </c>
      <c r="G74" s="9">
        <v>1</v>
      </c>
      <c r="H74" s="47">
        <v>45513</v>
      </c>
      <c r="I74" s="11" t="s">
        <v>75</v>
      </c>
    </row>
    <row r="75" spans="1:9" x14ac:dyDescent="0.3">
      <c r="A75" s="8">
        <f>IF(B75&lt;&gt;"",ROWS($B$6:B75),"")</f>
        <v>70</v>
      </c>
      <c r="B75" s="1" t="s">
        <v>505</v>
      </c>
      <c r="C75" s="1" t="s">
        <v>506</v>
      </c>
      <c r="D75" s="1" t="s">
        <v>167</v>
      </c>
      <c r="E75" s="21">
        <v>200</v>
      </c>
      <c r="F75" s="9">
        <v>50</v>
      </c>
      <c r="G75" s="9">
        <v>1</v>
      </c>
      <c r="H75" s="47">
        <v>45471</v>
      </c>
      <c r="I75" s="11" t="s">
        <v>326</v>
      </c>
    </row>
    <row r="76" spans="1:9" x14ac:dyDescent="0.3">
      <c r="A76" s="8">
        <f>IF(B76&lt;&gt;"",ROWS($B$6:B76),"")</f>
        <v>71</v>
      </c>
      <c r="B76" s="1" t="s">
        <v>719</v>
      </c>
      <c r="C76" s="1" t="s">
        <v>720</v>
      </c>
      <c r="D76" s="1" t="s">
        <v>37</v>
      </c>
      <c r="E76" s="21">
        <v>195</v>
      </c>
      <c r="F76" s="9">
        <v>55</v>
      </c>
      <c r="G76" s="9">
        <v>1</v>
      </c>
      <c r="H76" s="47">
        <v>44967</v>
      </c>
      <c r="I76" s="11" t="s">
        <v>170</v>
      </c>
    </row>
    <row r="77" spans="1:9" x14ac:dyDescent="0.3">
      <c r="A77" s="8">
        <f>IF(B77&lt;&gt;"",ROWS($B$6:B77),"")</f>
        <v>72</v>
      </c>
      <c r="B77" s="1" t="s">
        <v>201</v>
      </c>
      <c r="C77" s="1" t="s">
        <v>202</v>
      </c>
      <c r="D77" s="1" t="s">
        <v>37</v>
      </c>
      <c r="E77" s="21">
        <v>189</v>
      </c>
      <c r="F77" s="9">
        <v>63</v>
      </c>
      <c r="G77" s="9">
        <v>1</v>
      </c>
      <c r="H77" s="47">
        <v>45527</v>
      </c>
      <c r="I77" s="11" t="s">
        <v>48</v>
      </c>
    </row>
    <row r="78" spans="1:9" x14ac:dyDescent="0.3">
      <c r="A78" s="8">
        <f>IF(B78&lt;&gt;"",ROWS($B$6:B78),"")</f>
        <v>73</v>
      </c>
      <c r="B78" s="1" t="s">
        <v>371</v>
      </c>
      <c r="C78" s="1" t="s">
        <v>372</v>
      </c>
      <c r="D78" s="1" t="s">
        <v>167</v>
      </c>
      <c r="E78" s="21">
        <v>137</v>
      </c>
      <c r="F78" s="9">
        <v>25</v>
      </c>
      <c r="G78" s="9">
        <v>1</v>
      </c>
      <c r="H78" s="47">
        <v>45408</v>
      </c>
      <c r="I78" s="11" t="s">
        <v>326</v>
      </c>
    </row>
    <row r="79" spans="1:9" x14ac:dyDescent="0.3">
      <c r="A79" s="8">
        <f>IF(B79&lt;&gt;"",ROWS($B$6:B79),"")</f>
        <v>74</v>
      </c>
      <c r="B79" s="1" t="s">
        <v>892</v>
      </c>
      <c r="C79" s="1" t="s">
        <v>893</v>
      </c>
      <c r="D79" s="1" t="s">
        <v>894</v>
      </c>
      <c r="E79" s="21">
        <v>124.4</v>
      </c>
      <c r="F79" s="9">
        <v>16</v>
      </c>
      <c r="G79" s="9">
        <v>1</v>
      </c>
      <c r="H79" s="47">
        <v>44655</v>
      </c>
      <c r="I79" s="11" t="s">
        <v>170</v>
      </c>
    </row>
    <row r="80" spans="1:9" x14ac:dyDescent="0.3">
      <c r="A80" s="8">
        <f>IF(B80&lt;&gt;"",ROWS($B$6:B80),"")</f>
        <v>75</v>
      </c>
      <c r="B80" s="1" t="s">
        <v>666</v>
      </c>
      <c r="C80" s="1" t="s">
        <v>667</v>
      </c>
      <c r="D80" s="1" t="s">
        <v>281</v>
      </c>
      <c r="E80" s="21">
        <v>123.84</v>
      </c>
      <c r="F80" s="9">
        <v>36</v>
      </c>
      <c r="G80" s="9">
        <v>1</v>
      </c>
      <c r="H80" s="47">
        <v>44855</v>
      </c>
      <c r="I80" s="11" t="s">
        <v>75</v>
      </c>
    </row>
    <row r="81" spans="1:9" x14ac:dyDescent="0.3">
      <c r="A81" s="8">
        <f>IF(B81&lt;&gt;"",ROWS($B$6:B81),"")</f>
        <v>76</v>
      </c>
      <c r="B81" s="1" t="s">
        <v>907</v>
      </c>
      <c r="C81" s="1" t="s">
        <v>908</v>
      </c>
      <c r="D81" s="1" t="s">
        <v>281</v>
      </c>
      <c r="E81" s="21">
        <v>122</v>
      </c>
      <c r="F81" s="9">
        <v>26</v>
      </c>
      <c r="G81" s="9">
        <v>1</v>
      </c>
      <c r="H81" s="47">
        <v>43448</v>
      </c>
      <c r="I81" s="11" t="s">
        <v>119</v>
      </c>
    </row>
    <row r="82" spans="1:9" x14ac:dyDescent="0.3">
      <c r="A82" s="8">
        <f>IF(B82&lt;&gt;"",ROWS($B$6:B82),"")</f>
        <v>77</v>
      </c>
      <c r="B82" s="1" t="s">
        <v>848</v>
      </c>
      <c r="C82" s="1" t="s">
        <v>849</v>
      </c>
      <c r="D82" s="1" t="s">
        <v>308</v>
      </c>
      <c r="E82" s="21">
        <v>118</v>
      </c>
      <c r="F82" s="9">
        <v>35</v>
      </c>
      <c r="G82" s="9">
        <v>1</v>
      </c>
      <c r="H82" s="47">
        <v>45534</v>
      </c>
      <c r="I82" s="11" t="s">
        <v>405</v>
      </c>
    </row>
    <row r="83" spans="1:9" x14ac:dyDescent="0.3">
      <c r="A83" s="8">
        <f>IF(B83&lt;&gt;"",ROWS($B$6:B83),"")</f>
        <v>78</v>
      </c>
      <c r="B83" s="1" t="s">
        <v>574</v>
      </c>
      <c r="C83" s="1" t="s">
        <v>575</v>
      </c>
      <c r="D83" s="1" t="s">
        <v>399</v>
      </c>
      <c r="E83" s="21">
        <v>80</v>
      </c>
      <c r="F83" s="9">
        <v>20</v>
      </c>
      <c r="G83" s="9">
        <v>1</v>
      </c>
      <c r="H83" s="47">
        <v>45317</v>
      </c>
      <c r="I83" s="11" t="s">
        <v>464</v>
      </c>
    </row>
    <row r="84" spans="1:9" x14ac:dyDescent="0.3">
      <c r="A84" s="8">
        <f>IF(B84&lt;&gt;"",ROWS($B$6:B84),"")</f>
        <v>79</v>
      </c>
      <c r="B84" s="1" t="s">
        <v>568</v>
      </c>
      <c r="C84" s="1" t="s">
        <v>568</v>
      </c>
      <c r="D84" s="1" t="s">
        <v>27</v>
      </c>
      <c r="E84" s="21">
        <v>76</v>
      </c>
      <c r="F84" s="9">
        <v>19</v>
      </c>
      <c r="G84" s="9">
        <v>1</v>
      </c>
      <c r="H84" s="47">
        <v>44659</v>
      </c>
      <c r="I84" s="11" t="s">
        <v>75</v>
      </c>
    </row>
    <row r="85" spans="1:9" x14ac:dyDescent="0.3">
      <c r="A85" s="8">
        <f>IF(B85&lt;&gt;"",ROWS($B$6:B85),"")</f>
        <v>80</v>
      </c>
      <c r="B85" s="1" t="s">
        <v>358</v>
      </c>
      <c r="C85" s="1" t="s">
        <v>359</v>
      </c>
      <c r="D85" s="1" t="s">
        <v>360</v>
      </c>
      <c r="E85" s="21">
        <v>60</v>
      </c>
      <c r="F85" s="9">
        <v>20</v>
      </c>
      <c r="G85" s="9">
        <v>1</v>
      </c>
      <c r="H85" s="47">
        <v>45527</v>
      </c>
      <c r="I85" s="11" t="s">
        <v>150</v>
      </c>
    </row>
    <row r="86" spans="1:9" x14ac:dyDescent="0.3">
      <c r="A86" s="8">
        <f>IF(B86&lt;&gt;"",ROWS($B$6:B86),"")</f>
        <v>81</v>
      </c>
      <c r="B86" s="1" t="s">
        <v>240</v>
      </c>
      <c r="C86" s="1" t="s">
        <v>241</v>
      </c>
      <c r="D86" s="1" t="s">
        <v>242</v>
      </c>
      <c r="E86" s="21">
        <v>60</v>
      </c>
      <c r="F86" s="9">
        <v>20</v>
      </c>
      <c r="G86" s="9">
        <v>1</v>
      </c>
      <c r="H86" s="47">
        <v>45499</v>
      </c>
      <c r="I86" s="11" t="s">
        <v>119</v>
      </c>
    </row>
    <row r="87" spans="1:9" x14ac:dyDescent="0.3">
      <c r="A87" s="8">
        <f>IF(B87&lt;&gt;"",ROWS($B$6:B87),"")</f>
        <v>82</v>
      </c>
      <c r="B87" s="1" t="s">
        <v>498</v>
      </c>
      <c r="C87" s="1" t="s">
        <v>498</v>
      </c>
      <c r="D87" s="1" t="s">
        <v>308</v>
      </c>
      <c r="E87" s="21">
        <v>25</v>
      </c>
      <c r="F87" s="9">
        <v>5</v>
      </c>
      <c r="G87" s="9">
        <v>1</v>
      </c>
      <c r="H87" s="47">
        <v>45422</v>
      </c>
      <c r="I87" s="11" t="s">
        <v>405</v>
      </c>
    </row>
    <row r="88" spans="1:9" x14ac:dyDescent="0.3">
      <c r="A88" s="8">
        <f>IF(B88&lt;&gt;"",ROWS($B$6:B88),"")</f>
        <v>83</v>
      </c>
      <c r="B88" s="1" t="s">
        <v>192</v>
      </c>
      <c r="C88" s="1" t="s">
        <v>193</v>
      </c>
      <c r="D88" s="1" t="s">
        <v>194</v>
      </c>
      <c r="E88" s="21">
        <v>13</v>
      </c>
      <c r="F88" s="9">
        <v>3</v>
      </c>
      <c r="G88" s="9">
        <v>1</v>
      </c>
      <c r="H88" s="47">
        <v>45379</v>
      </c>
      <c r="I88" s="11" t="s">
        <v>170</v>
      </c>
    </row>
    <row r="89" spans="1:9" x14ac:dyDescent="0.3">
      <c r="E89" s="19">
        <f>SUBTOTAL(109,Table3_Spalis[Pajamos])</f>
        <v>1639646.6400000004</v>
      </c>
      <c r="F89" s="12">
        <f>SUBTOTAL(109,Table3_Spalis[Žiūrovų skaičius])</f>
        <v>254563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0"/>
  <sheetViews>
    <sheetView topLeftCell="A56" workbookViewId="0">
      <selection activeCell="D61" sqref="D61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23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57</v>
      </c>
      <c r="C6" s="1" t="s">
        <v>57</v>
      </c>
      <c r="D6" s="1" t="s">
        <v>27</v>
      </c>
      <c r="E6" s="21">
        <v>504293</v>
      </c>
      <c r="F6" s="9">
        <v>71041</v>
      </c>
      <c r="G6" s="9" t="s">
        <v>58</v>
      </c>
      <c r="H6" s="47">
        <v>45597</v>
      </c>
      <c r="I6" s="11" t="s">
        <v>28</v>
      </c>
    </row>
    <row r="7" spans="1:9" x14ac:dyDescent="0.3">
      <c r="A7" s="8">
        <f>IF(B7&lt;&gt;"",ROWS($B$6:B7),"")</f>
        <v>2</v>
      </c>
      <c r="B7" s="1" t="s">
        <v>53</v>
      </c>
      <c r="C7" s="1" t="s">
        <v>54</v>
      </c>
      <c r="D7" s="1" t="s">
        <v>55</v>
      </c>
      <c r="E7" s="21">
        <v>486632.01</v>
      </c>
      <c r="F7" s="9">
        <v>57902</v>
      </c>
      <c r="G7" s="9">
        <v>22</v>
      </c>
      <c r="H7" s="47">
        <v>45611</v>
      </c>
      <c r="I7" s="11" t="s">
        <v>56</v>
      </c>
    </row>
    <row r="8" spans="1:9" x14ac:dyDescent="0.3">
      <c r="A8" s="8">
        <f>IF(B8&lt;&gt;"",ROWS($B$6:B8),"")</f>
        <v>3</v>
      </c>
      <c r="B8" s="1" t="s">
        <v>61</v>
      </c>
      <c r="C8" s="1" t="s">
        <v>62</v>
      </c>
      <c r="D8" s="1" t="s">
        <v>37</v>
      </c>
      <c r="E8" s="21">
        <v>220196.07</v>
      </c>
      <c r="F8" s="9">
        <v>27800</v>
      </c>
      <c r="G8" s="9">
        <v>13</v>
      </c>
      <c r="H8" s="47">
        <v>45590</v>
      </c>
      <c r="I8" s="11" t="s">
        <v>45</v>
      </c>
    </row>
    <row r="9" spans="1:9" x14ac:dyDescent="0.3">
      <c r="A9" s="8">
        <f>IF(B9&lt;&gt;"",ROWS($B$6:B9),"")</f>
        <v>4</v>
      </c>
      <c r="B9" s="1" t="s">
        <v>78</v>
      </c>
      <c r="C9" s="1" t="s">
        <v>79</v>
      </c>
      <c r="D9" s="1" t="s">
        <v>37</v>
      </c>
      <c r="E9" s="21">
        <v>168611.81</v>
      </c>
      <c r="F9" s="9">
        <v>29809</v>
      </c>
      <c r="G9" s="9">
        <v>26</v>
      </c>
      <c r="H9" s="47">
        <v>45590</v>
      </c>
      <c r="I9" s="11" t="s">
        <v>38</v>
      </c>
    </row>
    <row r="10" spans="1:9" x14ac:dyDescent="0.3">
      <c r="A10" s="8">
        <f>IF(B10&lt;&gt;"",ROWS($B$6:B10),"")</f>
        <v>5</v>
      </c>
      <c r="B10" s="1" t="s">
        <v>39</v>
      </c>
      <c r="C10" s="1" t="s">
        <v>40</v>
      </c>
      <c r="D10" s="1" t="s">
        <v>41</v>
      </c>
      <c r="E10" s="21">
        <v>163935.20000000001</v>
      </c>
      <c r="F10" s="9">
        <v>26415</v>
      </c>
      <c r="G10" s="9">
        <v>34</v>
      </c>
      <c r="H10" s="47">
        <v>45625</v>
      </c>
      <c r="I10" s="11" t="s">
        <v>34</v>
      </c>
    </row>
    <row r="11" spans="1:9" x14ac:dyDescent="0.3">
      <c r="A11" s="8">
        <f>IF(B11&lt;&gt;"",ROWS($B$6:B11),"")</f>
        <v>6</v>
      </c>
      <c r="B11" s="1" t="s">
        <v>102</v>
      </c>
      <c r="C11" s="1" t="s">
        <v>103</v>
      </c>
      <c r="D11" s="1" t="s">
        <v>37</v>
      </c>
      <c r="E11" s="21">
        <v>116441.85</v>
      </c>
      <c r="F11" s="9">
        <v>17247</v>
      </c>
      <c r="G11" s="9">
        <v>14</v>
      </c>
      <c r="H11" s="47">
        <v>45604</v>
      </c>
      <c r="I11" s="11" t="s">
        <v>48</v>
      </c>
    </row>
    <row r="12" spans="1:9" x14ac:dyDescent="0.3">
      <c r="A12" s="8">
        <f>IF(B12&lt;&gt;"",ROWS($B$6:B12),"")</f>
        <v>7</v>
      </c>
      <c r="B12" s="1" t="s">
        <v>147</v>
      </c>
      <c r="C12" s="1" t="s">
        <v>148</v>
      </c>
      <c r="D12" s="1" t="s">
        <v>149</v>
      </c>
      <c r="E12" s="21">
        <v>83027</v>
      </c>
      <c r="F12" s="9">
        <v>15445</v>
      </c>
      <c r="G12" s="9">
        <v>18</v>
      </c>
      <c r="H12" s="47">
        <v>45604</v>
      </c>
      <c r="I12" s="11" t="s">
        <v>150</v>
      </c>
    </row>
    <row r="13" spans="1:9" x14ac:dyDescent="0.3">
      <c r="A13" s="8">
        <f>IF(B13&lt;&gt;"",ROWS($B$6:B13),"")</f>
        <v>8</v>
      </c>
      <c r="B13" s="1" t="s">
        <v>199</v>
      </c>
      <c r="C13" s="1" t="s">
        <v>200</v>
      </c>
      <c r="D13" s="1" t="s">
        <v>37</v>
      </c>
      <c r="E13" s="21">
        <v>56538.7</v>
      </c>
      <c r="F13" s="9">
        <v>8393</v>
      </c>
      <c r="G13" s="9">
        <v>19</v>
      </c>
      <c r="H13" s="47">
        <v>45597</v>
      </c>
      <c r="I13" s="11" t="s">
        <v>75</v>
      </c>
    </row>
    <row r="14" spans="1:9" x14ac:dyDescent="0.3">
      <c r="A14" s="8">
        <f>IF(B14&lt;&gt;"",ROWS($B$6:B14),"")</f>
        <v>9</v>
      </c>
      <c r="B14" s="1" t="s">
        <v>72</v>
      </c>
      <c r="C14" s="1" t="s">
        <v>73</v>
      </c>
      <c r="D14" s="1" t="s">
        <v>74</v>
      </c>
      <c r="E14" s="21">
        <v>51358.2</v>
      </c>
      <c r="F14" s="9">
        <v>9228</v>
      </c>
      <c r="G14" s="9">
        <v>10</v>
      </c>
      <c r="H14" s="47">
        <v>45562</v>
      </c>
      <c r="I14" s="11" t="s">
        <v>75</v>
      </c>
    </row>
    <row r="15" spans="1:9" x14ac:dyDescent="0.3">
      <c r="A15" s="8">
        <f>IF(B15&lt;&gt;"",ROWS($B$6:B15),"")</f>
        <v>10</v>
      </c>
      <c r="B15" s="1" t="s">
        <v>142</v>
      </c>
      <c r="C15" s="1" t="s">
        <v>143</v>
      </c>
      <c r="D15" s="1" t="s">
        <v>144</v>
      </c>
      <c r="E15" s="21">
        <v>51333.65</v>
      </c>
      <c r="F15" s="9">
        <v>7641</v>
      </c>
      <c r="G15" s="9">
        <v>13</v>
      </c>
      <c r="H15" s="47">
        <v>45590</v>
      </c>
      <c r="I15" s="11" t="s">
        <v>119</v>
      </c>
    </row>
    <row r="16" spans="1:9" x14ac:dyDescent="0.3">
      <c r="A16" s="8">
        <f>IF(B16&lt;&gt;"",ROWS($B$6:B16),"")</f>
        <v>11</v>
      </c>
      <c r="B16" s="1" t="s">
        <v>160</v>
      </c>
      <c r="C16" s="1" t="s">
        <v>161</v>
      </c>
      <c r="D16" s="1" t="s">
        <v>37</v>
      </c>
      <c r="E16" s="21">
        <v>43165.29</v>
      </c>
      <c r="F16" s="9">
        <v>6073</v>
      </c>
      <c r="G16" s="9">
        <v>15</v>
      </c>
      <c r="H16" s="47">
        <v>45618</v>
      </c>
      <c r="I16" s="11" t="s">
        <v>119</v>
      </c>
    </row>
    <row r="17" spans="1:9" x14ac:dyDescent="0.3">
      <c r="A17" s="8">
        <f>IF(B17&lt;&gt;"",ROWS($B$6:B17),"")</f>
        <v>12</v>
      </c>
      <c r="B17" s="1" t="s">
        <v>94</v>
      </c>
      <c r="C17" s="1" t="s">
        <v>95</v>
      </c>
      <c r="D17" s="1" t="s">
        <v>37</v>
      </c>
      <c r="E17" s="21">
        <v>36626.22</v>
      </c>
      <c r="F17" s="9">
        <v>5220</v>
      </c>
      <c r="G17" s="9">
        <v>10</v>
      </c>
      <c r="H17" s="47">
        <v>45583</v>
      </c>
      <c r="I17" s="11" t="s">
        <v>56</v>
      </c>
    </row>
    <row r="18" spans="1:9" x14ac:dyDescent="0.3">
      <c r="A18" s="8">
        <f>IF(B18&lt;&gt;"",ROWS($B$6:B18),"")</f>
        <v>13</v>
      </c>
      <c r="B18" s="1" t="s">
        <v>159</v>
      </c>
      <c r="C18" s="1" t="s">
        <v>159</v>
      </c>
      <c r="D18" s="1" t="s">
        <v>27</v>
      </c>
      <c r="E18" s="21">
        <v>22488.5</v>
      </c>
      <c r="F18" s="9">
        <v>3227</v>
      </c>
      <c r="G18" s="9">
        <v>21</v>
      </c>
      <c r="H18" s="47">
        <v>45625</v>
      </c>
      <c r="I18" s="11" t="s">
        <v>75</v>
      </c>
    </row>
    <row r="19" spans="1:9" x14ac:dyDescent="0.3">
      <c r="A19" s="8">
        <f>IF(B19&lt;&gt;"",ROWS($B$6:B19),"")</f>
        <v>14</v>
      </c>
      <c r="B19" s="1" t="s">
        <v>335</v>
      </c>
      <c r="C19" s="1" t="s">
        <v>336</v>
      </c>
      <c r="D19" s="1" t="s">
        <v>191</v>
      </c>
      <c r="E19" s="21">
        <v>21633.53</v>
      </c>
      <c r="F19" s="9">
        <v>3916</v>
      </c>
      <c r="G19" s="9">
        <v>18</v>
      </c>
      <c r="H19" s="47">
        <v>45611</v>
      </c>
      <c r="I19" s="11" t="s">
        <v>75</v>
      </c>
    </row>
    <row r="20" spans="1:9" x14ac:dyDescent="0.3">
      <c r="A20" s="8">
        <f>IF(B20&lt;&gt;"",ROWS($B$6:B20),"")</f>
        <v>15</v>
      </c>
      <c r="B20" s="1" t="s">
        <v>324</v>
      </c>
      <c r="C20" s="1" t="s">
        <v>325</v>
      </c>
      <c r="D20" s="1" t="s">
        <v>37</v>
      </c>
      <c r="E20" s="21">
        <v>20579.839999999997</v>
      </c>
      <c r="F20" s="9">
        <v>2897</v>
      </c>
      <c r="G20" s="9">
        <v>10</v>
      </c>
      <c r="H20" s="47">
        <v>45611</v>
      </c>
      <c r="I20" s="11" t="s">
        <v>326</v>
      </c>
    </row>
    <row r="21" spans="1:9" x14ac:dyDescent="0.3">
      <c r="A21" s="8">
        <f>IF(B21&lt;&gt;"",ROWS($B$6:B21),"")</f>
        <v>16</v>
      </c>
      <c r="B21" s="1" t="s">
        <v>117</v>
      </c>
      <c r="C21" s="1" t="s">
        <v>118</v>
      </c>
      <c r="D21" s="1" t="s">
        <v>74</v>
      </c>
      <c r="E21" s="21">
        <v>19800.650000000001</v>
      </c>
      <c r="F21" s="9">
        <v>2845</v>
      </c>
      <c r="G21" s="9">
        <v>5</v>
      </c>
      <c r="H21" s="47">
        <v>45562</v>
      </c>
      <c r="I21" s="11" t="s">
        <v>119</v>
      </c>
    </row>
    <row r="22" spans="1:9" x14ac:dyDescent="0.3">
      <c r="A22" s="8">
        <f>IF(B22&lt;&gt;"",ROWS($B$6:B22),"")</f>
        <v>17</v>
      </c>
      <c r="B22" s="1" t="s">
        <v>313</v>
      </c>
      <c r="C22" s="1" t="s">
        <v>314</v>
      </c>
      <c r="D22" s="1" t="s">
        <v>37</v>
      </c>
      <c r="E22" s="21">
        <v>19352.97</v>
      </c>
      <c r="F22" s="9">
        <v>2752</v>
      </c>
      <c r="G22" s="9">
        <v>12</v>
      </c>
      <c r="H22" s="47">
        <v>45604</v>
      </c>
      <c r="I22" s="11" t="s">
        <v>75</v>
      </c>
    </row>
    <row r="23" spans="1:9" x14ac:dyDescent="0.3">
      <c r="A23" s="8">
        <f>IF(B23&lt;&gt;"",ROWS($B$6:B23),"")</f>
        <v>18</v>
      </c>
      <c r="B23" s="1" t="s">
        <v>220</v>
      </c>
      <c r="C23" s="1" t="s">
        <v>221</v>
      </c>
      <c r="D23" s="1" t="s">
        <v>37</v>
      </c>
      <c r="E23" s="21">
        <v>16060.58</v>
      </c>
      <c r="F23" s="9">
        <v>2327</v>
      </c>
      <c r="G23" s="9">
        <v>11</v>
      </c>
      <c r="H23" s="47">
        <v>45590</v>
      </c>
      <c r="I23" s="11" t="s">
        <v>222</v>
      </c>
    </row>
    <row r="24" spans="1:9" x14ac:dyDescent="0.3">
      <c r="A24" s="8">
        <f>IF(B24&lt;&gt;"",ROWS($B$6:B24),"")</f>
        <v>19</v>
      </c>
      <c r="B24" s="1" t="s">
        <v>363</v>
      </c>
      <c r="C24" s="1" t="s">
        <v>364</v>
      </c>
      <c r="D24" s="1" t="s">
        <v>365</v>
      </c>
      <c r="E24" s="21">
        <v>14842.66</v>
      </c>
      <c r="F24" s="9">
        <v>2773</v>
      </c>
      <c r="G24" s="9">
        <v>16</v>
      </c>
      <c r="H24" s="47">
        <v>45597</v>
      </c>
      <c r="I24" s="11" t="s">
        <v>75</v>
      </c>
    </row>
    <row r="25" spans="1:9" x14ac:dyDescent="0.3">
      <c r="A25" s="8">
        <f>IF(B25&lt;&gt;"",ROWS($B$6:B25),"")</f>
        <v>20</v>
      </c>
      <c r="B25" s="1" t="s">
        <v>189</v>
      </c>
      <c r="C25" s="1" t="s">
        <v>190</v>
      </c>
      <c r="D25" s="1" t="s">
        <v>191</v>
      </c>
      <c r="E25" s="21">
        <v>9685.58</v>
      </c>
      <c r="F25" s="9">
        <v>1671</v>
      </c>
      <c r="G25" s="9">
        <v>12</v>
      </c>
      <c r="H25" s="47">
        <v>45583</v>
      </c>
      <c r="I25" s="11" t="s">
        <v>75</v>
      </c>
    </row>
    <row r="26" spans="1:9" x14ac:dyDescent="0.3">
      <c r="A26" s="8">
        <f>IF(B26&lt;&gt;"",ROWS($B$6:B26),"")</f>
        <v>21</v>
      </c>
      <c r="B26" s="1" t="s">
        <v>427</v>
      </c>
      <c r="C26" s="1" t="s">
        <v>428</v>
      </c>
      <c r="D26" s="1" t="s">
        <v>429</v>
      </c>
      <c r="E26" s="21">
        <v>8816.6500000000015</v>
      </c>
      <c r="F26" s="9">
        <v>1595</v>
      </c>
      <c r="G26" s="9">
        <v>16</v>
      </c>
      <c r="H26" s="47">
        <v>45618</v>
      </c>
      <c r="I26" s="11" t="s">
        <v>326</v>
      </c>
    </row>
    <row r="27" spans="1:9" x14ac:dyDescent="0.3">
      <c r="A27" s="8">
        <f>IF(B27&lt;&gt;"",ROWS($B$6:B27),"")</f>
        <v>22</v>
      </c>
      <c r="B27" s="1" t="s">
        <v>155</v>
      </c>
      <c r="C27" s="1" t="s">
        <v>155</v>
      </c>
      <c r="D27" s="1" t="s">
        <v>27</v>
      </c>
      <c r="E27" s="21">
        <v>8628.42</v>
      </c>
      <c r="F27" s="9">
        <v>1215</v>
      </c>
      <c r="G27" s="9">
        <v>8</v>
      </c>
      <c r="H27" s="47">
        <v>45576</v>
      </c>
      <c r="I27" s="11" t="s">
        <v>156</v>
      </c>
    </row>
    <row r="28" spans="1:9" x14ac:dyDescent="0.3">
      <c r="A28" s="8">
        <f>IF(B28&lt;&gt;"",ROWS($B$6:B28),"")</f>
        <v>23</v>
      </c>
      <c r="B28" s="1" t="s">
        <v>268</v>
      </c>
      <c r="C28" s="1" t="s">
        <v>269</v>
      </c>
      <c r="D28" s="1" t="s">
        <v>37</v>
      </c>
      <c r="E28" s="21">
        <v>8308.7099999999991</v>
      </c>
      <c r="F28" s="9">
        <v>1301</v>
      </c>
      <c r="G28" s="9">
        <v>8</v>
      </c>
      <c r="H28" s="47">
        <v>45583</v>
      </c>
      <c r="I28" s="11" t="s">
        <v>222</v>
      </c>
    </row>
    <row r="29" spans="1:9" x14ac:dyDescent="0.3">
      <c r="A29" s="8">
        <f>IF(B29&lt;&gt;"",ROWS($B$6:B29),"")</f>
        <v>24</v>
      </c>
      <c r="B29" s="1" t="s">
        <v>446</v>
      </c>
      <c r="C29" s="1" t="s">
        <v>447</v>
      </c>
      <c r="D29" s="1" t="s">
        <v>37</v>
      </c>
      <c r="E29" s="21">
        <v>7961.66</v>
      </c>
      <c r="F29" s="9">
        <v>1131</v>
      </c>
      <c r="G29" s="9">
        <v>10</v>
      </c>
      <c r="H29" s="47">
        <v>45597</v>
      </c>
      <c r="I29" s="11" t="s">
        <v>323</v>
      </c>
    </row>
    <row r="30" spans="1:9" x14ac:dyDescent="0.3">
      <c r="A30" s="8">
        <f>IF(B30&lt;&gt;"",ROWS($B$6:B30),"")</f>
        <v>25</v>
      </c>
      <c r="B30" s="1" t="s">
        <v>384</v>
      </c>
      <c r="C30" s="1" t="s">
        <v>385</v>
      </c>
      <c r="D30" s="1" t="s">
        <v>37</v>
      </c>
      <c r="E30" s="21">
        <v>7420.9</v>
      </c>
      <c r="F30" s="9">
        <v>1195</v>
      </c>
      <c r="G30" s="9" t="s">
        <v>58</v>
      </c>
      <c r="H30" s="47">
        <v>45597</v>
      </c>
      <c r="I30" s="11" t="s">
        <v>246</v>
      </c>
    </row>
    <row r="31" spans="1:9" x14ac:dyDescent="0.3">
      <c r="A31" s="8">
        <f>IF(B31&lt;&gt;"",ROWS($B$6:B31),"")</f>
        <v>26</v>
      </c>
      <c r="B31" s="1" t="s">
        <v>409</v>
      </c>
      <c r="C31" s="1" t="s">
        <v>410</v>
      </c>
      <c r="D31" s="1" t="s">
        <v>167</v>
      </c>
      <c r="E31" s="21">
        <v>7057.52</v>
      </c>
      <c r="F31" s="9">
        <v>1248</v>
      </c>
      <c r="G31" s="9">
        <v>10</v>
      </c>
      <c r="H31" s="47">
        <v>45618</v>
      </c>
      <c r="I31" s="11" t="s">
        <v>246</v>
      </c>
    </row>
    <row r="32" spans="1:9" x14ac:dyDescent="0.3">
      <c r="A32" s="8">
        <f>IF(B32&lt;&gt;"",ROWS($B$6:B32),"")</f>
        <v>27</v>
      </c>
      <c r="B32" s="1" t="s">
        <v>436</v>
      </c>
      <c r="C32" s="1" t="s">
        <v>437</v>
      </c>
      <c r="D32" s="1" t="s">
        <v>438</v>
      </c>
      <c r="E32" s="21">
        <v>5992.81</v>
      </c>
      <c r="F32" s="9">
        <v>951</v>
      </c>
      <c r="G32" s="9">
        <v>11</v>
      </c>
      <c r="H32" s="47">
        <v>45618</v>
      </c>
      <c r="I32" s="11" t="s">
        <v>326</v>
      </c>
    </row>
    <row r="33" spans="1:9" x14ac:dyDescent="0.3">
      <c r="A33" s="8">
        <f>IF(B33&lt;&gt;"",ROWS($B$6:B33),"")</f>
        <v>28</v>
      </c>
      <c r="B33" s="1" t="s">
        <v>70</v>
      </c>
      <c r="C33" s="1" t="s">
        <v>70</v>
      </c>
      <c r="D33" s="1" t="s">
        <v>27</v>
      </c>
      <c r="E33" s="21">
        <v>5462.64</v>
      </c>
      <c r="F33" s="9">
        <v>815</v>
      </c>
      <c r="G33" s="9">
        <v>6</v>
      </c>
      <c r="H33" s="47">
        <v>45555</v>
      </c>
      <c r="I33" s="11" t="s">
        <v>71</v>
      </c>
    </row>
    <row r="34" spans="1:9" x14ac:dyDescent="0.3">
      <c r="A34" s="8">
        <f>IF(B34&lt;&gt;"",ROWS($B$6:B34),"")</f>
        <v>29</v>
      </c>
      <c r="B34" s="1" t="s">
        <v>120</v>
      </c>
      <c r="C34" s="1" t="s">
        <v>121</v>
      </c>
      <c r="D34" s="1" t="s">
        <v>37</v>
      </c>
      <c r="E34" s="21">
        <v>5398.2</v>
      </c>
      <c r="F34" s="9">
        <v>813</v>
      </c>
      <c r="G34" s="9">
        <v>2</v>
      </c>
      <c r="H34" s="47">
        <v>45548</v>
      </c>
      <c r="I34" s="11" t="s">
        <v>75</v>
      </c>
    </row>
    <row r="35" spans="1:9" x14ac:dyDescent="0.3">
      <c r="A35" s="8">
        <f>IF(B35&lt;&gt;"",ROWS($B$6:B35),"")</f>
        <v>30</v>
      </c>
      <c r="B35" s="1" t="s">
        <v>527</v>
      </c>
      <c r="C35" s="1" t="s">
        <v>528</v>
      </c>
      <c r="D35" s="1" t="s">
        <v>37</v>
      </c>
      <c r="E35" s="21">
        <v>4958.47</v>
      </c>
      <c r="F35" s="9">
        <v>695</v>
      </c>
      <c r="G35" s="9">
        <v>9</v>
      </c>
      <c r="H35" s="47">
        <v>45604</v>
      </c>
      <c r="I35" s="11" t="s">
        <v>958</v>
      </c>
    </row>
    <row r="36" spans="1:9" x14ac:dyDescent="0.3">
      <c r="A36" s="8">
        <f>IF(B36&lt;&gt;"",ROWS($B$6:B36),"")</f>
        <v>31</v>
      </c>
      <c r="B36" s="1" t="s">
        <v>35</v>
      </c>
      <c r="C36" s="1" t="s">
        <v>36</v>
      </c>
      <c r="D36" s="1" t="s">
        <v>37</v>
      </c>
      <c r="E36" s="21">
        <v>4926.9799999999996</v>
      </c>
      <c r="F36" s="9">
        <v>937</v>
      </c>
      <c r="G36" s="9">
        <v>2</v>
      </c>
      <c r="H36" s="47">
        <v>45478</v>
      </c>
      <c r="I36" s="11" t="s">
        <v>38</v>
      </c>
    </row>
    <row r="37" spans="1:9" x14ac:dyDescent="0.3">
      <c r="A37" s="8">
        <f>IF(B37&lt;&gt;"",ROWS($B$6:B37),"")</f>
        <v>32</v>
      </c>
      <c r="B37" s="1" t="s">
        <v>556</v>
      </c>
      <c r="C37" s="1" t="s">
        <v>557</v>
      </c>
      <c r="D37" s="1" t="s">
        <v>308</v>
      </c>
      <c r="E37" s="21">
        <v>4059.8900000000003</v>
      </c>
      <c r="F37" s="9">
        <v>756</v>
      </c>
      <c r="G37" s="9">
        <v>13</v>
      </c>
      <c r="H37" s="47">
        <v>45597</v>
      </c>
      <c r="I37" s="11" t="s">
        <v>405</v>
      </c>
    </row>
    <row r="38" spans="1:9" x14ac:dyDescent="0.3">
      <c r="A38" s="8">
        <f>IF(B38&lt;&gt;"",ROWS($B$6:B38),"")</f>
        <v>33</v>
      </c>
      <c r="B38" s="1" t="s">
        <v>379</v>
      </c>
      <c r="C38" s="1" t="s">
        <v>380</v>
      </c>
      <c r="D38" s="1" t="s">
        <v>381</v>
      </c>
      <c r="E38" s="21">
        <v>3682.4</v>
      </c>
      <c r="F38" s="9">
        <v>538</v>
      </c>
      <c r="G38" s="9">
        <v>7</v>
      </c>
      <c r="H38" s="47">
        <v>45590</v>
      </c>
      <c r="I38" s="11" t="s">
        <v>75</v>
      </c>
    </row>
    <row r="39" spans="1:9" x14ac:dyDescent="0.3">
      <c r="A39" s="8">
        <f>IF(B39&lt;&gt;"",ROWS($B$6:B39),"")</f>
        <v>34</v>
      </c>
      <c r="B39" s="1" t="s">
        <v>617</v>
      </c>
      <c r="C39" s="1" t="s">
        <v>618</v>
      </c>
      <c r="D39" s="1" t="s">
        <v>37</v>
      </c>
      <c r="E39" s="21">
        <v>3023</v>
      </c>
      <c r="F39" s="9">
        <v>466</v>
      </c>
      <c r="G39" s="9">
        <v>12</v>
      </c>
      <c r="H39" s="47">
        <v>45618</v>
      </c>
      <c r="I39" s="11" t="s">
        <v>150</v>
      </c>
    </row>
    <row r="40" spans="1:9" x14ac:dyDescent="0.3">
      <c r="A40" s="8">
        <f>IF(B40&lt;&gt;"",ROWS($B$6:B40),"")</f>
        <v>35</v>
      </c>
      <c r="B40" s="1" t="s">
        <v>513</v>
      </c>
      <c r="C40" s="1" t="s">
        <v>514</v>
      </c>
      <c r="D40" s="1" t="s">
        <v>399</v>
      </c>
      <c r="E40" s="21">
        <v>2998</v>
      </c>
      <c r="F40" s="9">
        <v>804</v>
      </c>
      <c r="G40" s="9">
        <v>1</v>
      </c>
      <c r="H40" s="47">
        <v>45592</v>
      </c>
      <c r="I40" s="11" t="s">
        <v>510</v>
      </c>
    </row>
    <row r="41" spans="1:9" x14ac:dyDescent="0.3">
      <c r="A41" s="8">
        <f>IF(B41&lt;&gt;"",ROWS($B$6:B41),"")</f>
        <v>36</v>
      </c>
      <c r="B41" s="1" t="s">
        <v>80</v>
      </c>
      <c r="C41" s="1" t="s">
        <v>81</v>
      </c>
      <c r="D41" s="1" t="s">
        <v>37</v>
      </c>
      <c r="E41" s="21">
        <v>2511.23</v>
      </c>
      <c r="F41" s="9">
        <v>378</v>
      </c>
      <c r="G41" s="9">
        <v>4</v>
      </c>
      <c r="H41" s="47">
        <v>45569</v>
      </c>
      <c r="I41" s="11" t="s">
        <v>48</v>
      </c>
    </row>
    <row r="42" spans="1:9" x14ac:dyDescent="0.3">
      <c r="A42" s="8">
        <f>IF(B42&lt;&gt;"",ROWS($B$6:B42),"")</f>
        <v>37</v>
      </c>
      <c r="B42" s="1" t="s">
        <v>211</v>
      </c>
      <c r="C42" s="1" t="s">
        <v>212</v>
      </c>
      <c r="D42" s="1" t="s">
        <v>41</v>
      </c>
      <c r="E42" s="21">
        <v>2483</v>
      </c>
      <c r="F42" s="9">
        <v>492</v>
      </c>
      <c r="G42" s="9">
        <v>5</v>
      </c>
      <c r="H42" s="47">
        <v>45576</v>
      </c>
      <c r="I42" s="11" t="s">
        <v>150</v>
      </c>
    </row>
    <row r="43" spans="1:9" x14ac:dyDescent="0.3">
      <c r="A43" s="8">
        <f>IF(B43&lt;&gt;"",ROWS($B$6:B43),"")</f>
        <v>38</v>
      </c>
      <c r="B43" s="1" t="s">
        <v>531</v>
      </c>
      <c r="C43" s="1" t="s">
        <v>532</v>
      </c>
      <c r="D43" s="1" t="s">
        <v>524</v>
      </c>
      <c r="E43" s="21">
        <v>2446.25</v>
      </c>
      <c r="F43" s="9">
        <v>578</v>
      </c>
      <c r="G43" s="9">
        <v>1</v>
      </c>
      <c r="H43" s="47">
        <v>44894</v>
      </c>
      <c r="I43" s="11" t="s">
        <v>533</v>
      </c>
    </row>
    <row r="44" spans="1:9" x14ac:dyDescent="0.3">
      <c r="A44" s="8">
        <f>IF(B44&lt;&gt;"",ROWS($B$6:B44),"")</f>
        <v>39</v>
      </c>
      <c r="B44" s="1" t="s">
        <v>226</v>
      </c>
      <c r="C44" s="1" t="s">
        <v>227</v>
      </c>
      <c r="D44" s="1" t="s">
        <v>228</v>
      </c>
      <c r="E44" s="21">
        <v>2164.91</v>
      </c>
      <c r="F44" s="9">
        <v>461</v>
      </c>
      <c r="G44" s="9">
        <v>1</v>
      </c>
      <c r="H44" s="47">
        <v>45541</v>
      </c>
      <c r="I44" s="11" t="s">
        <v>119</v>
      </c>
    </row>
    <row r="45" spans="1:9" x14ac:dyDescent="0.3">
      <c r="A45" s="8">
        <f>IF(B45&lt;&gt;"",ROWS($B$6:B45),"")</f>
        <v>40</v>
      </c>
      <c r="B45" s="1" t="s">
        <v>677</v>
      </c>
      <c r="C45" s="1" t="s">
        <v>678</v>
      </c>
      <c r="D45" s="1" t="s">
        <v>167</v>
      </c>
      <c r="E45" s="21">
        <v>1912</v>
      </c>
      <c r="F45" s="9">
        <v>355</v>
      </c>
      <c r="G45" s="9">
        <v>4</v>
      </c>
      <c r="H45" s="47">
        <v>45576</v>
      </c>
      <c r="I45" s="11" t="s">
        <v>326</v>
      </c>
    </row>
    <row r="46" spans="1:9" x14ac:dyDescent="0.3">
      <c r="A46" s="8">
        <f>IF(B46&lt;&gt;"",ROWS($B$6:B46),"")</f>
        <v>41</v>
      </c>
      <c r="B46" s="1" t="s">
        <v>623</v>
      </c>
      <c r="C46" s="1" t="s">
        <v>624</v>
      </c>
      <c r="D46" s="1" t="s">
        <v>625</v>
      </c>
      <c r="E46" s="21">
        <v>1654</v>
      </c>
      <c r="F46" s="9">
        <v>524</v>
      </c>
      <c r="G46" s="9">
        <v>1</v>
      </c>
      <c r="H46" s="47">
        <v>45564</v>
      </c>
      <c r="I46" s="11" t="s">
        <v>510</v>
      </c>
    </row>
    <row r="47" spans="1:9" x14ac:dyDescent="0.3">
      <c r="A47" s="8">
        <f>IF(B47&lt;&gt;"",ROWS($B$6:B47),"")</f>
        <v>42</v>
      </c>
      <c r="B47" s="1" t="s">
        <v>487</v>
      </c>
      <c r="C47" s="1" t="s">
        <v>488</v>
      </c>
      <c r="D47" s="1" t="s">
        <v>178</v>
      </c>
      <c r="E47" s="21">
        <v>1253.2</v>
      </c>
      <c r="F47" s="9">
        <v>280</v>
      </c>
      <c r="G47" s="9" t="s">
        <v>58</v>
      </c>
      <c r="H47" s="47">
        <v>45590</v>
      </c>
      <c r="I47" s="11" t="s">
        <v>246</v>
      </c>
    </row>
    <row r="48" spans="1:9" x14ac:dyDescent="0.3">
      <c r="A48" s="8">
        <f>IF(B48&lt;&gt;"",ROWS($B$6:B48),"")</f>
        <v>43</v>
      </c>
      <c r="B48" s="1" t="s">
        <v>86</v>
      </c>
      <c r="C48" s="1" t="s">
        <v>86</v>
      </c>
      <c r="D48" s="1" t="s">
        <v>37</v>
      </c>
      <c r="E48" s="21">
        <v>988.5</v>
      </c>
      <c r="F48" s="9">
        <v>152</v>
      </c>
      <c r="G48" s="9">
        <v>1</v>
      </c>
      <c r="H48" s="47">
        <v>45541</v>
      </c>
      <c r="I48" s="11" t="s">
        <v>48</v>
      </c>
    </row>
    <row r="49" spans="1:9" x14ac:dyDescent="0.3">
      <c r="A49" s="8">
        <f>IF(B49&lt;&gt;"",ROWS($B$6:B49),"")</f>
        <v>44</v>
      </c>
      <c r="B49" s="1" t="s">
        <v>679</v>
      </c>
      <c r="C49" s="1" t="s">
        <v>680</v>
      </c>
      <c r="D49" s="1" t="s">
        <v>308</v>
      </c>
      <c r="E49" s="21">
        <v>974.75</v>
      </c>
      <c r="F49" s="9">
        <v>223</v>
      </c>
      <c r="G49" s="9">
        <v>1</v>
      </c>
      <c r="H49" s="47">
        <v>44112</v>
      </c>
      <c r="I49" s="11" t="s">
        <v>533</v>
      </c>
    </row>
    <row r="50" spans="1:9" x14ac:dyDescent="0.3">
      <c r="A50" s="8">
        <f>IF(B50&lt;&gt;"",ROWS($B$6:B50),"")</f>
        <v>45</v>
      </c>
      <c r="B50" s="1" t="s">
        <v>304</v>
      </c>
      <c r="C50" s="1" t="s">
        <v>305</v>
      </c>
      <c r="D50" s="1" t="s">
        <v>37</v>
      </c>
      <c r="E50" s="21">
        <v>968.14</v>
      </c>
      <c r="F50" s="9">
        <v>226</v>
      </c>
      <c r="G50" s="9">
        <v>3</v>
      </c>
      <c r="H50" s="47">
        <v>45359</v>
      </c>
      <c r="I50" s="11" t="s">
        <v>99</v>
      </c>
    </row>
    <row r="51" spans="1:9" x14ac:dyDescent="0.3">
      <c r="A51" s="8">
        <f>IF(B51&lt;&gt;"",ROWS($B$6:B51),"")</f>
        <v>46</v>
      </c>
      <c r="B51" s="1" t="s">
        <v>779</v>
      </c>
      <c r="C51" s="1" t="s">
        <v>780</v>
      </c>
      <c r="D51" s="1" t="s">
        <v>399</v>
      </c>
      <c r="E51" s="21">
        <v>883.5</v>
      </c>
      <c r="F51" s="9">
        <v>141</v>
      </c>
      <c r="G51" s="9">
        <v>5</v>
      </c>
      <c r="H51" s="47">
        <v>45618</v>
      </c>
      <c r="I51" s="11" t="s">
        <v>464</v>
      </c>
    </row>
    <row r="52" spans="1:9" x14ac:dyDescent="0.3">
      <c r="A52" s="8">
        <f>IF(B52&lt;&gt;"",ROWS($B$6:B52),"")</f>
        <v>47</v>
      </c>
      <c r="B52" s="1" t="s">
        <v>688</v>
      </c>
      <c r="C52" s="1" t="s">
        <v>689</v>
      </c>
      <c r="D52" s="1" t="s">
        <v>167</v>
      </c>
      <c r="E52" s="21">
        <v>756.75</v>
      </c>
      <c r="F52" s="9">
        <v>157</v>
      </c>
      <c r="G52" s="9">
        <v>7</v>
      </c>
      <c r="H52" s="47">
        <v>45576</v>
      </c>
      <c r="I52" s="11" t="s">
        <v>326</v>
      </c>
    </row>
    <row r="53" spans="1:9" x14ac:dyDescent="0.3">
      <c r="A53" s="8">
        <f>IF(B53&lt;&gt;"",ROWS($B$6:B53),"")</f>
        <v>48</v>
      </c>
      <c r="B53" s="1" t="s">
        <v>549</v>
      </c>
      <c r="C53" s="1" t="s">
        <v>550</v>
      </c>
      <c r="D53" s="1" t="s">
        <v>551</v>
      </c>
      <c r="E53" s="21">
        <v>713</v>
      </c>
      <c r="F53" s="9">
        <v>161</v>
      </c>
      <c r="G53" s="9">
        <v>1</v>
      </c>
      <c r="H53" s="47">
        <v>44716</v>
      </c>
      <c r="I53" s="11" t="s">
        <v>510</v>
      </c>
    </row>
    <row r="54" spans="1:9" x14ac:dyDescent="0.3">
      <c r="A54" s="8">
        <f>IF(B54&lt;&gt;"",ROWS($B$6:B54),"")</f>
        <v>49</v>
      </c>
      <c r="B54" s="1" t="s">
        <v>793</v>
      </c>
      <c r="C54" s="1" t="s">
        <v>794</v>
      </c>
      <c r="D54" s="1" t="s">
        <v>463</v>
      </c>
      <c r="E54" s="21">
        <v>631.79999999999995</v>
      </c>
      <c r="F54" s="9">
        <v>104</v>
      </c>
      <c r="G54" s="9">
        <v>6</v>
      </c>
      <c r="H54" s="47">
        <v>45597</v>
      </c>
      <c r="I54" s="11" t="s">
        <v>464</v>
      </c>
    </row>
    <row r="55" spans="1:9" x14ac:dyDescent="0.3">
      <c r="A55" s="8">
        <f>IF(B55&lt;&gt;"",ROWS($B$6:B55),"")</f>
        <v>50</v>
      </c>
      <c r="B55" s="1" t="s">
        <v>568</v>
      </c>
      <c r="C55" s="1" t="s">
        <v>568</v>
      </c>
      <c r="D55" s="1" t="s">
        <v>27</v>
      </c>
      <c r="E55" s="21">
        <v>627.97</v>
      </c>
      <c r="F55" s="9">
        <v>158</v>
      </c>
      <c r="G55" s="9">
        <v>4</v>
      </c>
      <c r="H55" s="47">
        <v>44659</v>
      </c>
      <c r="I55" s="11" t="s">
        <v>75</v>
      </c>
    </row>
    <row r="56" spans="1:9" x14ac:dyDescent="0.3">
      <c r="A56" s="8">
        <f>IF(B56&lt;&gt;"",ROWS($B$6:B56),"")</f>
        <v>51</v>
      </c>
      <c r="B56" s="1" t="s">
        <v>820</v>
      </c>
      <c r="C56" s="1" t="s">
        <v>821</v>
      </c>
      <c r="D56" s="1" t="s">
        <v>822</v>
      </c>
      <c r="E56" s="21">
        <v>522</v>
      </c>
      <c r="F56" s="9">
        <v>328</v>
      </c>
      <c r="G56" s="9">
        <v>1</v>
      </c>
      <c r="H56" s="47">
        <v>44939</v>
      </c>
      <c r="I56" s="11" t="s">
        <v>464</v>
      </c>
    </row>
    <row r="57" spans="1:9" x14ac:dyDescent="0.3">
      <c r="A57" s="8">
        <f>IF(B57&lt;&gt;"",ROWS($B$6:B57),"")</f>
        <v>52</v>
      </c>
      <c r="B57" s="1" t="s">
        <v>675</v>
      </c>
      <c r="C57" s="1" t="s">
        <v>676</v>
      </c>
      <c r="D57" s="1" t="s">
        <v>167</v>
      </c>
      <c r="E57" s="21">
        <v>496</v>
      </c>
      <c r="F57" s="9">
        <v>118</v>
      </c>
      <c r="G57" s="9">
        <v>2</v>
      </c>
      <c r="H57" s="47">
        <v>45352</v>
      </c>
      <c r="I57" s="11" t="s">
        <v>464</v>
      </c>
    </row>
    <row r="58" spans="1:9" x14ac:dyDescent="0.3">
      <c r="A58" s="8">
        <f>IF(B58&lt;&gt;"",ROWS($B$6:B58),"")</f>
        <v>53</v>
      </c>
      <c r="B58" s="1" t="s">
        <v>846</v>
      </c>
      <c r="C58" s="1" t="s">
        <v>847</v>
      </c>
      <c r="D58" s="1" t="s">
        <v>37</v>
      </c>
      <c r="E58" s="21">
        <v>400</v>
      </c>
      <c r="F58" s="9">
        <v>80</v>
      </c>
      <c r="G58" s="9">
        <v>1</v>
      </c>
      <c r="H58" s="47">
        <v>42188</v>
      </c>
      <c r="I58" s="11" t="s">
        <v>38</v>
      </c>
    </row>
    <row r="59" spans="1:9" x14ac:dyDescent="0.3">
      <c r="A59" s="8">
        <f>IF(B59&lt;&gt;"",ROWS($B$6:B59),"")</f>
        <v>54</v>
      </c>
      <c r="B59" s="1" t="s">
        <v>319</v>
      </c>
      <c r="C59" s="1" t="s">
        <v>319</v>
      </c>
      <c r="D59" s="1" t="s">
        <v>27</v>
      </c>
      <c r="E59" s="21">
        <v>372</v>
      </c>
      <c r="F59" s="9">
        <v>62</v>
      </c>
      <c r="G59" s="9">
        <v>1</v>
      </c>
      <c r="H59" s="47">
        <v>45345</v>
      </c>
      <c r="I59" s="11" t="s">
        <v>75</v>
      </c>
    </row>
    <row r="60" spans="1:9" x14ac:dyDescent="0.3">
      <c r="A60" s="8">
        <f>IF(B60&lt;&gt;"",ROWS($B$6:B60),"")</f>
        <v>55</v>
      </c>
      <c r="B60" s="1" t="s">
        <v>518</v>
      </c>
      <c r="C60" s="1" t="s">
        <v>519</v>
      </c>
      <c r="D60" s="1" t="s">
        <v>167</v>
      </c>
      <c r="E60" s="21">
        <v>328.39999999999964</v>
      </c>
      <c r="F60" s="9">
        <v>377</v>
      </c>
      <c r="G60" s="9">
        <v>5</v>
      </c>
      <c r="H60" s="47">
        <v>45625</v>
      </c>
      <c r="I60" s="11" t="s">
        <v>464</v>
      </c>
    </row>
    <row r="61" spans="1:9" x14ac:dyDescent="0.3">
      <c r="A61" s="8">
        <f>IF(B61&lt;&gt;"",ROWS($B$6:B61),"")</f>
        <v>56</v>
      </c>
      <c r="B61" s="1" t="s">
        <v>574</v>
      </c>
      <c r="C61" s="1" t="s">
        <v>575</v>
      </c>
      <c r="D61" s="1" t="s">
        <v>399</v>
      </c>
      <c r="E61" s="21">
        <v>263</v>
      </c>
      <c r="F61" s="9">
        <v>79</v>
      </c>
      <c r="G61" s="9">
        <v>2</v>
      </c>
      <c r="H61" s="47">
        <v>45317</v>
      </c>
      <c r="I61" s="11" t="s">
        <v>464</v>
      </c>
    </row>
    <row r="62" spans="1:9" x14ac:dyDescent="0.3">
      <c r="A62" s="8">
        <f>IF(B62&lt;&gt;"",ROWS($B$6:B62),"")</f>
        <v>57</v>
      </c>
      <c r="B62" s="1" t="s">
        <v>257</v>
      </c>
      <c r="C62" s="1" t="s">
        <v>258</v>
      </c>
      <c r="D62" s="1" t="s">
        <v>74</v>
      </c>
      <c r="E62" s="21">
        <v>259.37</v>
      </c>
      <c r="F62" s="9">
        <v>57</v>
      </c>
      <c r="G62" s="9">
        <v>2</v>
      </c>
      <c r="H62" s="47">
        <v>45303</v>
      </c>
      <c r="I62" s="11" t="s">
        <v>99</v>
      </c>
    </row>
    <row r="63" spans="1:9" x14ac:dyDescent="0.3">
      <c r="A63" s="8">
        <f>IF(B63&lt;&gt;"",ROWS($B$6:B63),"")</f>
        <v>58</v>
      </c>
      <c r="B63" s="1" t="s">
        <v>400</v>
      </c>
      <c r="C63" s="1" t="s">
        <v>401</v>
      </c>
      <c r="D63" s="1" t="s">
        <v>167</v>
      </c>
      <c r="E63" s="21">
        <v>239</v>
      </c>
      <c r="F63" s="9">
        <v>45</v>
      </c>
      <c r="G63" s="9">
        <v>1</v>
      </c>
      <c r="H63" s="47">
        <v>45254</v>
      </c>
      <c r="I63" s="11" t="s">
        <v>75</v>
      </c>
    </row>
    <row r="64" spans="1:9" x14ac:dyDescent="0.3">
      <c r="A64" s="8">
        <f>IF(B64&lt;&gt;"",ROWS($B$6:B64),"")</f>
        <v>59</v>
      </c>
      <c r="B64" s="1" t="s">
        <v>885</v>
      </c>
      <c r="C64" s="1" t="s">
        <v>885</v>
      </c>
      <c r="D64" s="1" t="s">
        <v>886</v>
      </c>
      <c r="E64" s="21">
        <v>216.51</v>
      </c>
      <c r="F64" s="9">
        <v>174</v>
      </c>
      <c r="G64" s="9">
        <v>5</v>
      </c>
      <c r="H64" s="47">
        <v>45588</v>
      </c>
      <c r="I64" s="11" t="s">
        <v>548</v>
      </c>
    </row>
    <row r="65" spans="1:9" x14ac:dyDescent="0.3">
      <c r="A65" s="8">
        <f>IF(B65&lt;&gt;"",ROWS($B$6:B65),"")</f>
        <v>60</v>
      </c>
      <c r="B65" s="1" t="s">
        <v>707</v>
      </c>
      <c r="C65" s="1" t="s">
        <v>708</v>
      </c>
      <c r="D65" s="1" t="s">
        <v>308</v>
      </c>
      <c r="E65" s="21">
        <v>211.47</v>
      </c>
      <c r="F65" s="9">
        <v>52</v>
      </c>
      <c r="G65" s="9">
        <v>2</v>
      </c>
      <c r="H65" s="47">
        <v>45569</v>
      </c>
      <c r="I65" s="11" t="s">
        <v>464</v>
      </c>
    </row>
    <row r="66" spans="1:9" x14ac:dyDescent="0.3">
      <c r="A66" s="8">
        <f>IF(B66&lt;&gt;"",ROWS($B$6:B66),"")</f>
        <v>61</v>
      </c>
      <c r="B66" s="1" t="s">
        <v>890</v>
      </c>
      <c r="C66" s="1" t="s">
        <v>891</v>
      </c>
      <c r="D66" s="1" t="s">
        <v>167</v>
      </c>
      <c r="E66" s="21">
        <v>204</v>
      </c>
      <c r="F66" s="9">
        <v>58</v>
      </c>
      <c r="G66" s="9">
        <v>1</v>
      </c>
      <c r="H66" s="47">
        <v>44007</v>
      </c>
      <c r="I66" s="11" t="s">
        <v>170</v>
      </c>
    </row>
    <row r="67" spans="1:9" x14ac:dyDescent="0.3">
      <c r="A67" s="8">
        <f>IF(B67&lt;&gt;"",ROWS($B$6:B67),"")</f>
        <v>62</v>
      </c>
      <c r="B67" s="1" t="s">
        <v>895</v>
      </c>
      <c r="C67" s="1" t="s">
        <v>896</v>
      </c>
      <c r="D67" s="1" t="s">
        <v>37</v>
      </c>
      <c r="E67" s="21">
        <v>200</v>
      </c>
      <c r="F67" s="9">
        <v>40</v>
      </c>
      <c r="G67" s="9">
        <v>1</v>
      </c>
      <c r="H67" s="47">
        <v>43518</v>
      </c>
      <c r="I67" s="11" t="s">
        <v>75</v>
      </c>
    </row>
    <row r="68" spans="1:9" x14ac:dyDescent="0.3">
      <c r="A68" s="8">
        <f>IF(B68&lt;&gt;"",ROWS($B$6:B68),"")</f>
        <v>63</v>
      </c>
      <c r="B68" s="1" t="s">
        <v>366</v>
      </c>
      <c r="C68" s="1" t="s">
        <v>367</v>
      </c>
      <c r="D68" s="1" t="s">
        <v>37</v>
      </c>
      <c r="E68" s="21">
        <v>149</v>
      </c>
      <c r="F68" s="9">
        <v>21</v>
      </c>
      <c r="G68" s="9">
        <v>1</v>
      </c>
      <c r="H68" s="47">
        <v>45576</v>
      </c>
      <c r="I68" s="11" t="s">
        <v>150</v>
      </c>
    </row>
    <row r="69" spans="1:9" x14ac:dyDescent="0.3">
      <c r="A69" s="8">
        <f>IF(B69&lt;&gt;"",ROWS($B$6:B69),"")</f>
        <v>64</v>
      </c>
      <c r="B69" s="1" t="s">
        <v>454</v>
      </c>
      <c r="C69" s="1" t="s">
        <v>455</v>
      </c>
      <c r="D69" s="1" t="s">
        <v>456</v>
      </c>
      <c r="E69" s="21">
        <v>144</v>
      </c>
      <c r="F69" s="9">
        <v>29</v>
      </c>
      <c r="G69" s="9">
        <v>2</v>
      </c>
      <c r="H69" s="47">
        <v>45548</v>
      </c>
      <c r="I69" s="11" t="s">
        <v>150</v>
      </c>
    </row>
    <row r="70" spans="1:9" x14ac:dyDescent="0.3">
      <c r="A70" s="8">
        <f>IF(B70&lt;&gt;"",ROWS($B$6:B70),"")</f>
        <v>65</v>
      </c>
      <c r="B70" s="1" t="s">
        <v>865</v>
      </c>
      <c r="C70" s="1" t="s">
        <v>865</v>
      </c>
      <c r="D70" s="1" t="s">
        <v>27</v>
      </c>
      <c r="E70" s="21">
        <v>136</v>
      </c>
      <c r="F70" s="9">
        <v>34</v>
      </c>
      <c r="G70" s="9">
        <v>1</v>
      </c>
      <c r="H70" s="47">
        <v>43574</v>
      </c>
      <c r="I70" s="11" t="s">
        <v>170</v>
      </c>
    </row>
    <row r="71" spans="1:9" x14ac:dyDescent="0.3">
      <c r="A71" s="8">
        <f>IF(B71&lt;&gt;"",ROWS($B$6:B71),"")</f>
        <v>66</v>
      </c>
      <c r="B71" s="1" t="s">
        <v>909</v>
      </c>
      <c r="C71" s="1" t="s">
        <v>910</v>
      </c>
      <c r="D71" s="1" t="s">
        <v>167</v>
      </c>
      <c r="E71" s="21">
        <v>121</v>
      </c>
      <c r="F71" s="9">
        <v>21</v>
      </c>
      <c r="G71" s="9">
        <v>1</v>
      </c>
      <c r="H71" s="47">
        <v>43868</v>
      </c>
      <c r="I71" s="11" t="s">
        <v>222</v>
      </c>
    </row>
    <row r="72" spans="1:9" x14ac:dyDescent="0.3">
      <c r="A72" s="8">
        <f>IF(B72&lt;&gt;"",ROWS($B$6:B72),"")</f>
        <v>67</v>
      </c>
      <c r="B72" s="1" t="s">
        <v>760</v>
      </c>
      <c r="C72" s="1" t="s">
        <v>761</v>
      </c>
      <c r="D72" s="1" t="s">
        <v>762</v>
      </c>
      <c r="E72" s="21">
        <v>120</v>
      </c>
      <c r="F72" s="9">
        <v>30</v>
      </c>
      <c r="G72" s="9" t="s">
        <v>763</v>
      </c>
      <c r="H72" s="47">
        <v>44350</v>
      </c>
      <c r="I72" s="11" t="s">
        <v>510</v>
      </c>
    </row>
    <row r="73" spans="1:9" x14ac:dyDescent="0.3">
      <c r="A73" s="8">
        <f>IF(B73&lt;&gt;"",ROWS($B$6:B73),"")</f>
        <v>68</v>
      </c>
      <c r="B73" s="1" t="s">
        <v>461</v>
      </c>
      <c r="C73" s="1" t="s">
        <v>462</v>
      </c>
      <c r="D73" s="1" t="s">
        <v>463</v>
      </c>
      <c r="E73" s="21">
        <v>109</v>
      </c>
      <c r="F73" s="9">
        <v>19</v>
      </c>
      <c r="G73" s="9">
        <v>1</v>
      </c>
      <c r="H73" s="47">
        <v>45296</v>
      </c>
      <c r="I73" s="11" t="s">
        <v>464</v>
      </c>
    </row>
    <row r="74" spans="1:9" x14ac:dyDescent="0.3">
      <c r="A74" s="8">
        <f>IF(B74&lt;&gt;"",ROWS($B$6:B74),"")</f>
        <v>69</v>
      </c>
      <c r="B74" s="1" t="s">
        <v>924</v>
      </c>
      <c r="C74" s="1" t="s">
        <v>925</v>
      </c>
      <c r="D74" s="1" t="s">
        <v>894</v>
      </c>
      <c r="E74" s="21">
        <v>99</v>
      </c>
      <c r="F74" s="9">
        <v>18</v>
      </c>
      <c r="G74" s="9">
        <v>1</v>
      </c>
      <c r="H74" s="47">
        <v>44331</v>
      </c>
      <c r="I74" s="11" t="s">
        <v>464</v>
      </c>
    </row>
    <row r="75" spans="1:9" x14ac:dyDescent="0.3">
      <c r="A75" s="8">
        <f>IF(B75&lt;&gt;"",ROWS($B$6:B75),"")</f>
        <v>70</v>
      </c>
      <c r="B75" s="1" t="s">
        <v>877</v>
      </c>
      <c r="C75" s="1" t="s">
        <v>877</v>
      </c>
      <c r="D75" s="1" t="s">
        <v>27</v>
      </c>
      <c r="E75" s="21">
        <v>90</v>
      </c>
      <c r="F75" s="9">
        <v>36</v>
      </c>
      <c r="G75" s="9">
        <v>1</v>
      </c>
      <c r="H75" s="47">
        <v>45205</v>
      </c>
      <c r="I75" s="11" t="s">
        <v>75</v>
      </c>
    </row>
    <row r="76" spans="1:9" x14ac:dyDescent="0.3">
      <c r="A76" s="8">
        <f>IF(B76&lt;&gt;"",ROWS($B$6:B76),"")</f>
        <v>71</v>
      </c>
      <c r="B76" s="1" t="s">
        <v>96</v>
      </c>
      <c r="C76" s="1" t="s">
        <v>97</v>
      </c>
      <c r="D76" s="1" t="s">
        <v>37</v>
      </c>
      <c r="E76" s="21">
        <v>60</v>
      </c>
      <c r="F76" s="9">
        <v>15</v>
      </c>
      <c r="G76" s="9">
        <v>1</v>
      </c>
      <c r="H76" s="47" t="s">
        <v>98</v>
      </c>
      <c r="I76" s="11" t="s">
        <v>99</v>
      </c>
    </row>
    <row r="77" spans="1:9" x14ac:dyDescent="0.3">
      <c r="A77" s="8">
        <f>IF(B77&lt;&gt;"",ROWS($B$6:B77),"")</f>
        <v>72</v>
      </c>
      <c r="B77" s="1" t="s">
        <v>418</v>
      </c>
      <c r="C77" s="1" t="s">
        <v>418</v>
      </c>
      <c r="D77" s="1" t="s">
        <v>37</v>
      </c>
      <c r="E77" s="21">
        <v>35</v>
      </c>
      <c r="F77" s="9">
        <v>6</v>
      </c>
      <c r="G77" s="9">
        <v>1</v>
      </c>
      <c r="H77" s="47">
        <v>45583</v>
      </c>
      <c r="I77" s="11" t="s">
        <v>119</v>
      </c>
    </row>
    <row r="78" spans="1:9" x14ac:dyDescent="0.3">
      <c r="A78" s="8">
        <f>IF(B78&lt;&gt;"",ROWS($B$6:B78),"")</f>
        <v>73</v>
      </c>
      <c r="B78" s="1" t="s">
        <v>831</v>
      </c>
      <c r="C78" s="1" t="s">
        <v>832</v>
      </c>
      <c r="D78" s="1" t="s">
        <v>833</v>
      </c>
      <c r="E78" s="21">
        <v>30</v>
      </c>
      <c r="F78" s="9">
        <v>5</v>
      </c>
      <c r="G78" s="9">
        <v>1</v>
      </c>
      <c r="H78" s="47">
        <v>45156</v>
      </c>
      <c r="I78" s="11" t="s">
        <v>376</v>
      </c>
    </row>
    <row r="79" spans="1:9" x14ac:dyDescent="0.3">
      <c r="A79" s="8">
        <f>IF(B79&lt;&gt;"",ROWS($B$6:B79),"")</f>
        <v>74</v>
      </c>
      <c r="B79" s="1" t="s">
        <v>564</v>
      </c>
      <c r="C79" s="1" t="s">
        <v>565</v>
      </c>
      <c r="D79" s="1" t="s">
        <v>74</v>
      </c>
      <c r="E79" s="21">
        <v>20</v>
      </c>
      <c r="F79" s="9">
        <v>4</v>
      </c>
      <c r="G79" s="9">
        <v>1</v>
      </c>
      <c r="H79" s="47">
        <v>45590</v>
      </c>
      <c r="I79" s="11" t="s">
        <v>150</v>
      </c>
    </row>
    <row r="80" spans="1:9" x14ac:dyDescent="0.3">
      <c r="E80" s="19">
        <f>SUBTOTAL(109,Table3_Lapkritis[Pajamos])</f>
        <v>2241093.310000001</v>
      </c>
      <c r="F80" s="12">
        <f>SUBTOTAL(109,Table3_Lapkritis[Žiūrovų skaičius])</f>
        <v>325180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9"/>
  <sheetViews>
    <sheetView topLeftCell="A85" workbookViewId="0">
      <selection activeCell="D9" sqref="D9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'2024'!A1</f>
        <v>2024</v>
      </c>
    </row>
    <row r="2" spans="1:9" x14ac:dyDescent="0.3">
      <c r="A2" s="16" t="str">
        <f>'2024'!A2</f>
        <v>Lietuvos kino teatruose rodytų filmų TOP</v>
      </c>
    </row>
    <row r="3" spans="1:9" x14ac:dyDescent="0.3">
      <c r="A3" s="16" t="s">
        <v>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39</v>
      </c>
      <c r="C6" s="1" t="s">
        <v>40</v>
      </c>
      <c r="D6" s="1" t="s">
        <v>41</v>
      </c>
      <c r="E6" s="21">
        <v>727857.2</v>
      </c>
      <c r="F6" s="9">
        <v>117704</v>
      </c>
      <c r="G6" s="9">
        <v>36</v>
      </c>
      <c r="H6" s="47">
        <v>45625</v>
      </c>
      <c r="I6" s="11" t="s">
        <v>34</v>
      </c>
    </row>
    <row r="7" spans="1:9" x14ac:dyDescent="0.3">
      <c r="A7" s="8">
        <f>IF(B7&lt;&gt;"",ROWS($B$6:B7),"")</f>
        <v>2</v>
      </c>
      <c r="B7" s="1" t="s">
        <v>63</v>
      </c>
      <c r="C7" s="1" t="s">
        <v>63</v>
      </c>
      <c r="D7" s="1" t="s">
        <v>27</v>
      </c>
      <c r="E7" s="21">
        <v>432240</v>
      </c>
      <c r="F7" s="9">
        <v>54706</v>
      </c>
      <c r="G7" s="9" t="s">
        <v>58</v>
      </c>
      <c r="H7" s="47">
        <v>45646</v>
      </c>
      <c r="I7" s="11" t="s">
        <v>28</v>
      </c>
    </row>
    <row r="8" spans="1:9" x14ac:dyDescent="0.3">
      <c r="A8" s="8">
        <f>IF(B8&lt;&gt;"",ROWS($B$6:B8),"")</f>
        <v>3</v>
      </c>
      <c r="B8" s="1" t="s">
        <v>84</v>
      </c>
      <c r="C8" s="1" t="s">
        <v>85</v>
      </c>
      <c r="D8" s="1" t="s">
        <v>33</v>
      </c>
      <c r="E8" s="21">
        <v>229845.79</v>
      </c>
      <c r="F8" s="9">
        <v>37945</v>
      </c>
      <c r="G8" s="9">
        <v>22</v>
      </c>
      <c r="H8" s="47">
        <v>45653</v>
      </c>
      <c r="I8" s="11" t="s">
        <v>56</v>
      </c>
    </row>
    <row r="9" spans="1:9" x14ac:dyDescent="0.3">
      <c r="A9" s="8">
        <f>IF(B9&lt;&gt;"",ROWS($B$6:B9),"")</f>
        <v>4</v>
      </c>
      <c r="B9" s="1" t="s">
        <v>53</v>
      </c>
      <c r="C9" s="1" t="s">
        <v>54</v>
      </c>
      <c r="D9" s="1" t="s">
        <v>55</v>
      </c>
      <c r="E9" s="21">
        <v>196992.37</v>
      </c>
      <c r="F9" s="9">
        <v>25192</v>
      </c>
      <c r="G9" s="9">
        <v>20</v>
      </c>
      <c r="H9" s="47">
        <v>45611</v>
      </c>
      <c r="I9" s="11" t="s">
        <v>56</v>
      </c>
    </row>
    <row r="10" spans="1:9" x14ac:dyDescent="0.3">
      <c r="A10" s="8">
        <f>IF(B10&lt;&gt;"",ROWS($B$6:B10),"")</f>
        <v>5</v>
      </c>
      <c r="B10" s="1" t="s">
        <v>87</v>
      </c>
      <c r="C10" s="1" t="s">
        <v>88</v>
      </c>
      <c r="D10" s="1" t="s">
        <v>37</v>
      </c>
      <c r="E10" s="21">
        <v>191709.73</v>
      </c>
      <c r="F10" s="9">
        <v>30474</v>
      </c>
      <c r="G10" s="9">
        <v>31</v>
      </c>
      <c r="H10" s="47" t="s">
        <v>89</v>
      </c>
      <c r="I10" s="11" t="s">
        <v>34</v>
      </c>
    </row>
    <row r="11" spans="1:9" x14ac:dyDescent="0.3">
      <c r="A11" s="8">
        <f>IF(B11&lt;&gt;"",ROWS($B$6:B11),"")</f>
        <v>6</v>
      </c>
      <c r="B11" s="1" t="s">
        <v>100</v>
      </c>
      <c r="C11" s="1" t="s">
        <v>101</v>
      </c>
      <c r="D11" s="1" t="s">
        <v>37</v>
      </c>
      <c r="E11" s="21">
        <v>159871.26999999999</v>
      </c>
      <c r="F11" s="9">
        <v>24563</v>
      </c>
      <c r="G11" s="9">
        <v>29</v>
      </c>
      <c r="H11" s="47">
        <v>45632</v>
      </c>
      <c r="I11" s="11" t="s">
        <v>38</v>
      </c>
    </row>
    <row r="12" spans="1:9" x14ac:dyDescent="0.3">
      <c r="A12" s="8">
        <f>IF(B12&lt;&gt;"",ROWS($B$6:B12),"")</f>
        <v>7</v>
      </c>
      <c r="B12" s="1" t="s">
        <v>159</v>
      </c>
      <c r="C12" s="1" t="s">
        <v>159</v>
      </c>
      <c r="D12" s="1" t="s">
        <v>27</v>
      </c>
      <c r="E12" s="21">
        <v>57828.68</v>
      </c>
      <c r="F12" s="9">
        <v>9142</v>
      </c>
      <c r="G12" s="9">
        <v>22</v>
      </c>
      <c r="H12" s="47">
        <v>45625</v>
      </c>
      <c r="I12" s="11" t="s">
        <v>75</v>
      </c>
    </row>
    <row r="13" spans="1:9" x14ac:dyDescent="0.3">
      <c r="A13" s="8">
        <f>IF(B13&lt;&gt;"",ROWS($B$6:B13),"")</f>
        <v>8</v>
      </c>
      <c r="B13" s="1" t="s">
        <v>206</v>
      </c>
      <c r="C13" s="1" t="s">
        <v>207</v>
      </c>
      <c r="D13" s="1" t="s">
        <v>208</v>
      </c>
      <c r="E13" s="21">
        <v>55890</v>
      </c>
      <c r="F13" s="9">
        <v>11172</v>
      </c>
      <c r="G13" s="9">
        <v>17</v>
      </c>
      <c r="H13" s="47">
        <v>45639</v>
      </c>
      <c r="I13" s="11" t="s">
        <v>150</v>
      </c>
    </row>
    <row r="14" spans="1:9" x14ac:dyDescent="0.3">
      <c r="A14" s="8">
        <f>IF(B14&lt;&gt;"",ROWS($B$6:B14),"")</f>
        <v>9</v>
      </c>
      <c r="B14" s="1" t="s">
        <v>218</v>
      </c>
      <c r="C14" s="1" t="s">
        <v>219</v>
      </c>
      <c r="D14" s="1" t="s">
        <v>37</v>
      </c>
      <c r="E14" s="21">
        <v>49436.38</v>
      </c>
      <c r="F14" s="9">
        <v>7315</v>
      </c>
      <c r="G14" s="9">
        <v>19</v>
      </c>
      <c r="H14" s="47">
        <v>45639</v>
      </c>
      <c r="I14" s="11" t="s">
        <v>48</v>
      </c>
    </row>
    <row r="15" spans="1:9" x14ac:dyDescent="0.3">
      <c r="A15" s="8">
        <f>IF(B15&lt;&gt;"",ROWS($B$6:B15),"")</f>
        <v>10</v>
      </c>
      <c r="B15" s="1" t="s">
        <v>102</v>
      </c>
      <c r="C15" s="1" t="s">
        <v>103</v>
      </c>
      <c r="D15" s="1" t="s">
        <v>37</v>
      </c>
      <c r="E15" s="21">
        <v>43223.8</v>
      </c>
      <c r="F15" s="9">
        <v>7028</v>
      </c>
      <c r="G15" s="9">
        <v>11</v>
      </c>
      <c r="H15" s="47">
        <v>45604</v>
      </c>
      <c r="I15" s="11" t="s">
        <v>48</v>
      </c>
    </row>
    <row r="16" spans="1:9" x14ac:dyDescent="0.3">
      <c r="A16" s="8">
        <f>IF(B16&lt;&gt;"",ROWS($B$6:B16),"")</f>
        <v>11</v>
      </c>
      <c r="B16" s="1" t="s">
        <v>238</v>
      </c>
      <c r="C16" s="1" t="s">
        <v>239</v>
      </c>
      <c r="D16" s="1" t="s">
        <v>37</v>
      </c>
      <c r="E16" s="21">
        <v>39976</v>
      </c>
      <c r="F16" s="9">
        <v>5758</v>
      </c>
      <c r="G16" s="9">
        <v>18</v>
      </c>
      <c r="H16" s="47">
        <v>45632</v>
      </c>
      <c r="I16" s="11" t="s">
        <v>150</v>
      </c>
    </row>
    <row r="17" spans="1:9" x14ac:dyDescent="0.3">
      <c r="A17" s="8">
        <f>IF(B17&lt;&gt;"",ROWS($B$6:B17),"")</f>
        <v>12</v>
      </c>
      <c r="B17" s="1" t="s">
        <v>249</v>
      </c>
      <c r="C17" s="1" t="s">
        <v>250</v>
      </c>
      <c r="D17" s="1" t="s">
        <v>37</v>
      </c>
      <c r="E17" s="21">
        <v>37805.629999999997</v>
      </c>
      <c r="F17" s="9">
        <v>4965</v>
      </c>
      <c r="G17" s="9">
        <v>14</v>
      </c>
      <c r="H17" s="47">
        <v>45639</v>
      </c>
      <c r="I17" s="11" t="s">
        <v>45</v>
      </c>
    </row>
    <row r="18" spans="1:9" x14ac:dyDescent="0.3">
      <c r="A18" s="8">
        <f>IF(B18&lt;&gt;"",ROWS($B$6:B18),"")</f>
        <v>13</v>
      </c>
      <c r="B18" s="1" t="s">
        <v>57</v>
      </c>
      <c r="C18" s="1" t="s">
        <v>57</v>
      </c>
      <c r="D18" s="1" t="s">
        <v>27</v>
      </c>
      <c r="E18" s="21">
        <v>36899</v>
      </c>
      <c r="F18" s="9">
        <v>5171</v>
      </c>
      <c r="G18" s="9" t="s">
        <v>959</v>
      </c>
      <c r="H18" s="47">
        <v>45597</v>
      </c>
      <c r="I18" s="11" t="s">
        <v>28</v>
      </c>
    </row>
    <row r="19" spans="1:9" x14ac:dyDescent="0.3">
      <c r="A19" s="8">
        <f>IF(B19&lt;&gt;"",ROWS($B$6:B19),"")</f>
        <v>14</v>
      </c>
      <c r="B19" s="1" t="s">
        <v>160</v>
      </c>
      <c r="C19" s="1" t="s">
        <v>161</v>
      </c>
      <c r="D19" s="1" t="s">
        <v>37</v>
      </c>
      <c r="E19" s="21">
        <v>36298.980000000003</v>
      </c>
      <c r="F19" s="9">
        <v>5182</v>
      </c>
      <c r="G19" s="9">
        <v>12</v>
      </c>
      <c r="H19" s="47">
        <v>45618</v>
      </c>
      <c r="I19" s="11" t="s">
        <v>119</v>
      </c>
    </row>
    <row r="20" spans="1:9" x14ac:dyDescent="0.3">
      <c r="A20" s="8">
        <f>IF(B20&lt;&gt;"",ROWS($B$6:B20),"")</f>
        <v>15</v>
      </c>
      <c r="B20" s="1" t="s">
        <v>279</v>
      </c>
      <c r="C20" s="1" t="s">
        <v>280</v>
      </c>
      <c r="D20" s="1" t="s">
        <v>281</v>
      </c>
      <c r="E20" s="21">
        <v>30029</v>
      </c>
      <c r="F20" s="9">
        <v>4123</v>
      </c>
      <c r="G20" s="9">
        <v>16</v>
      </c>
      <c r="H20" s="47">
        <v>45653</v>
      </c>
      <c r="I20" s="11" t="s">
        <v>246</v>
      </c>
    </row>
    <row r="21" spans="1:9" x14ac:dyDescent="0.3">
      <c r="A21" s="8">
        <f>IF(B21&lt;&gt;"",ROWS($B$6:B21),"")</f>
        <v>16</v>
      </c>
      <c r="B21" s="1" t="s">
        <v>340</v>
      </c>
      <c r="C21" s="1" t="s">
        <v>341</v>
      </c>
      <c r="D21" s="1" t="s">
        <v>37</v>
      </c>
      <c r="E21" s="21">
        <v>20211.95</v>
      </c>
      <c r="F21" s="9">
        <v>2838</v>
      </c>
      <c r="G21" s="9">
        <v>12</v>
      </c>
      <c r="H21" s="47" t="s">
        <v>342</v>
      </c>
      <c r="I21" s="11" t="s">
        <v>323</v>
      </c>
    </row>
    <row r="22" spans="1:9" x14ac:dyDescent="0.3">
      <c r="A22" s="8">
        <f>IF(B22&lt;&gt;"",ROWS($B$6:B22),"")</f>
        <v>17</v>
      </c>
      <c r="B22" s="1" t="s">
        <v>352</v>
      </c>
      <c r="C22" s="1" t="s">
        <v>353</v>
      </c>
      <c r="D22" s="1" t="s">
        <v>37</v>
      </c>
      <c r="E22" s="21">
        <v>16725.73</v>
      </c>
      <c r="F22" s="9">
        <v>2504</v>
      </c>
      <c r="G22" s="9">
        <v>15</v>
      </c>
      <c r="H22" s="47" t="s">
        <v>960</v>
      </c>
      <c r="I22" s="11" t="s">
        <v>48</v>
      </c>
    </row>
    <row r="23" spans="1:9" x14ac:dyDescent="0.3">
      <c r="A23" s="8">
        <f>IF(B23&lt;&gt;"",ROWS($B$6:B23),"")</f>
        <v>18</v>
      </c>
      <c r="B23" s="1" t="s">
        <v>147</v>
      </c>
      <c r="C23" s="1" t="s">
        <v>148</v>
      </c>
      <c r="D23" s="1" t="s">
        <v>149</v>
      </c>
      <c r="E23" s="21">
        <v>8679</v>
      </c>
      <c r="F23" s="9">
        <v>1995</v>
      </c>
      <c r="G23" s="9">
        <v>14</v>
      </c>
      <c r="H23" s="47">
        <v>45604</v>
      </c>
      <c r="I23" s="11" t="s">
        <v>150</v>
      </c>
    </row>
    <row r="24" spans="1:9" x14ac:dyDescent="0.3">
      <c r="A24" s="8">
        <f>IF(B24&lt;&gt;"",ROWS($B$6:B24),"")</f>
        <v>19</v>
      </c>
      <c r="B24" s="1" t="s">
        <v>78</v>
      </c>
      <c r="C24" s="1" t="s">
        <v>79</v>
      </c>
      <c r="D24" s="1" t="s">
        <v>37</v>
      </c>
      <c r="E24" s="21">
        <v>8309.9699999999993</v>
      </c>
      <c r="F24" s="9">
        <v>1561</v>
      </c>
      <c r="G24" s="9">
        <v>13</v>
      </c>
      <c r="H24" s="47">
        <v>45590</v>
      </c>
      <c r="I24" s="11" t="s">
        <v>38</v>
      </c>
    </row>
    <row r="25" spans="1:9" x14ac:dyDescent="0.3">
      <c r="A25" s="8">
        <f>IF(B25&lt;&gt;"",ROWS($B$6:B25),"")</f>
        <v>20</v>
      </c>
      <c r="B25" s="1" t="s">
        <v>451</v>
      </c>
      <c r="C25" s="1" t="s">
        <v>451</v>
      </c>
      <c r="D25" s="1" t="s">
        <v>452</v>
      </c>
      <c r="E25" s="21">
        <v>7664</v>
      </c>
      <c r="F25" s="9">
        <v>1080</v>
      </c>
      <c r="G25" s="9">
        <v>7</v>
      </c>
      <c r="H25" s="47">
        <v>45632</v>
      </c>
      <c r="I25" s="11" t="s">
        <v>453</v>
      </c>
    </row>
    <row r="26" spans="1:9" x14ac:dyDescent="0.3">
      <c r="A26" s="8">
        <f>IF(B26&lt;&gt;"",ROWS($B$6:B26),"")</f>
        <v>21</v>
      </c>
      <c r="B26" s="1" t="s">
        <v>489</v>
      </c>
      <c r="C26" s="1" t="s">
        <v>490</v>
      </c>
      <c r="D26" s="1" t="s">
        <v>37</v>
      </c>
      <c r="E26" s="21">
        <v>6480.56</v>
      </c>
      <c r="F26" s="9">
        <v>924</v>
      </c>
      <c r="G26" s="9">
        <v>13</v>
      </c>
      <c r="H26" s="47">
        <v>45653</v>
      </c>
      <c r="I26" s="11" t="s">
        <v>75</v>
      </c>
    </row>
    <row r="27" spans="1:9" x14ac:dyDescent="0.3">
      <c r="A27" s="8">
        <f>IF(B27&lt;&gt;"",ROWS($B$6:B27),"")</f>
        <v>22</v>
      </c>
      <c r="B27" s="1" t="s">
        <v>120</v>
      </c>
      <c r="C27" s="1" t="s">
        <v>121</v>
      </c>
      <c r="D27" s="1" t="s">
        <v>37</v>
      </c>
      <c r="E27" s="21">
        <v>5087</v>
      </c>
      <c r="F27" s="9">
        <v>737</v>
      </c>
      <c r="G27" s="9">
        <v>2</v>
      </c>
      <c r="H27" s="47">
        <v>45548</v>
      </c>
      <c r="I27" s="11" t="s">
        <v>75</v>
      </c>
    </row>
    <row r="28" spans="1:9" x14ac:dyDescent="0.3">
      <c r="A28" s="8">
        <f>IF(B28&lt;&gt;"",ROWS($B$6:B28),"")</f>
        <v>23</v>
      </c>
      <c r="B28" s="1" t="s">
        <v>384</v>
      </c>
      <c r="C28" s="1" t="s">
        <v>385</v>
      </c>
      <c r="D28" s="1" t="s">
        <v>37</v>
      </c>
      <c r="E28" s="21">
        <v>5002</v>
      </c>
      <c r="F28" s="9">
        <v>789</v>
      </c>
      <c r="G28" s="9" t="s">
        <v>58</v>
      </c>
      <c r="H28" s="47">
        <v>45597</v>
      </c>
      <c r="I28" s="11" t="s">
        <v>246</v>
      </c>
    </row>
    <row r="29" spans="1:9" x14ac:dyDescent="0.3">
      <c r="A29" s="8">
        <f>IF(B29&lt;&gt;"",ROWS($B$6:B29),"")</f>
        <v>24</v>
      </c>
      <c r="B29" s="1" t="s">
        <v>518</v>
      </c>
      <c r="C29" s="1" t="s">
        <v>519</v>
      </c>
      <c r="D29" s="1" t="s">
        <v>167</v>
      </c>
      <c r="E29" s="21">
        <v>4962.79</v>
      </c>
      <c r="F29" s="9">
        <v>1199</v>
      </c>
      <c r="G29" s="9">
        <v>9</v>
      </c>
      <c r="H29" s="47">
        <v>45625</v>
      </c>
      <c r="I29" s="11" t="s">
        <v>464</v>
      </c>
    </row>
    <row r="30" spans="1:9" x14ac:dyDescent="0.3">
      <c r="A30" s="8">
        <f>IF(B30&lt;&gt;"",ROWS($B$6:B30),"")</f>
        <v>25</v>
      </c>
      <c r="B30" s="1" t="s">
        <v>72</v>
      </c>
      <c r="C30" s="1" t="s">
        <v>73</v>
      </c>
      <c r="D30" s="1" t="s">
        <v>74</v>
      </c>
      <c r="E30" s="21">
        <v>4776.55</v>
      </c>
      <c r="F30" s="9">
        <v>845</v>
      </c>
      <c r="G30" s="9">
        <v>6</v>
      </c>
      <c r="H30" s="47">
        <v>45562</v>
      </c>
      <c r="I30" s="11" t="s">
        <v>75</v>
      </c>
    </row>
    <row r="31" spans="1:9" x14ac:dyDescent="0.3">
      <c r="A31" s="8">
        <f>IF(B31&lt;&gt;"",ROWS($B$6:B31),"")</f>
        <v>26</v>
      </c>
      <c r="B31" s="1" t="s">
        <v>541</v>
      </c>
      <c r="C31" s="1" t="s">
        <v>542</v>
      </c>
      <c r="D31" s="1" t="s">
        <v>167</v>
      </c>
      <c r="E31" s="21">
        <v>4728</v>
      </c>
      <c r="F31" s="9">
        <v>886</v>
      </c>
      <c r="G31" s="9">
        <v>5</v>
      </c>
      <c r="H31" s="47">
        <v>45646</v>
      </c>
      <c r="I31" s="11" t="s">
        <v>326</v>
      </c>
    </row>
    <row r="32" spans="1:9" x14ac:dyDescent="0.3">
      <c r="A32" s="8">
        <f>IF(B32&lt;&gt;"",ROWS($B$6:B32),"")</f>
        <v>27</v>
      </c>
      <c r="B32" s="1" t="s">
        <v>547</v>
      </c>
      <c r="C32" s="1" t="s">
        <v>547</v>
      </c>
      <c r="D32" s="1" t="s">
        <v>27</v>
      </c>
      <c r="E32" s="21">
        <v>4697.3</v>
      </c>
      <c r="F32" s="9">
        <v>3170</v>
      </c>
      <c r="G32" s="9">
        <v>20</v>
      </c>
      <c r="H32" s="47">
        <v>45632</v>
      </c>
      <c r="I32" s="11" t="s">
        <v>548</v>
      </c>
    </row>
    <row r="33" spans="1:9" x14ac:dyDescent="0.3">
      <c r="A33" s="8">
        <f>IF(B33&lt;&gt;"",ROWS($B$6:B33),"")</f>
        <v>28</v>
      </c>
      <c r="B33" s="1" t="s">
        <v>61</v>
      </c>
      <c r="C33" s="1" t="s">
        <v>62</v>
      </c>
      <c r="D33" s="1" t="s">
        <v>37</v>
      </c>
      <c r="E33" s="21">
        <v>4396.75</v>
      </c>
      <c r="F33" s="9">
        <v>681</v>
      </c>
      <c r="G33" s="9">
        <v>5</v>
      </c>
      <c r="H33" s="47">
        <v>45590</v>
      </c>
      <c r="I33" s="11" t="s">
        <v>45</v>
      </c>
    </row>
    <row r="34" spans="1:9" x14ac:dyDescent="0.3">
      <c r="A34" s="8">
        <f>IF(B34&lt;&gt;"",ROWS($B$6:B34),"")</f>
        <v>29</v>
      </c>
      <c r="B34" s="1" t="s">
        <v>558</v>
      </c>
      <c r="C34" s="1" t="s">
        <v>559</v>
      </c>
      <c r="D34" s="1" t="s">
        <v>560</v>
      </c>
      <c r="E34" s="21">
        <v>3940.7</v>
      </c>
      <c r="F34" s="9">
        <v>611</v>
      </c>
      <c r="G34" s="9">
        <v>8</v>
      </c>
      <c r="H34" s="47">
        <v>45639</v>
      </c>
      <c r="I34" s="11" t="s">
        <v>170</v>
      </c>
    </row>
    <row r="35" spans="1:9" x14ac:dyDescent="0.3">
      <c r="A35" s="8">
        <f>IF(B35&lt;&gt;"",ROWS($B$6:B35),"")</f>
        <v>30</v>
      </c>
      <c r="B35" s="1" t="s">
        <v>591</v>
      </c>
      <c r="C35" s="1" t="s">
        <v>592</v>
      </c>
      <c r="D35" s="1" t="s">
        <v>37</v>
      </c>
      <c r="E35" s="21">
        <v>3373</v>
      </c>
      <c r="F35" s="9">
        <v>262</v>
      </c>
      <c r="G35" s="9">
        <v>2</v>
      </c>
      <c r="H35" s="47" t="s">
        <v>593</v>
      </c>
      <c r="I35" s="11" t="s">
        <v>170</v>
      </c>
    </row>
    <row r="36" spans="1:9" x14ac:dyDescent="0.3">
      <c r="A36" s="8">
        <f>IF(B36&lt;&gt;"",ROWS($B$6:B36),"")</f>
        <v>31</v>
      </c>
      <c r="B36" s="1" t="s">
        <v>409</v>
      </c>
      <c r="C36" s="1" t="s">
        <v>410</v>
      </c>
      <c r="D36" s="1" t="s">
        <v>167</v>
      </c>
      <c r="E36" s="21">
        <v>3221.42</v>
      </c>
      <c r="F36" s="9">
        <v>547</v>
      </c>
      <c r="G36" s="9" t="s">
        <v>58</v>
      </c>
      <c r="H36" s="47">
        <v>45618</v>
      </c>
      <c r="I36" s="11" t="s">
        <v>246</v>
      </c>
    </row>
    <row r="37" spans="1:9" x14ac:dyDescent="0.3">
      <c r="A37" s="8">
        <f>IF(B37&lt;&gt;"",ROWS($B$6:B37),"")</f>
        <v>32</v>
      </c>
      <c r="B37" s="1" t="s">
        <v>621</v>
      </c>
      <c r="C37" s="1" t="s">
        <v>622</v>
      </c>
      <c r="D37" s="1" t="s">
        <v>167</v>
      </c>
      <c r="E37" s="21">
        <v>2883.5</v>
      </c>
      <c r="F37" s="9">
        <v>484</v>
      </c>
      <c r="G37" s="9" t="s">
        <v>58</v>
      </c>
      <c r="H37" s="47">
        <v>45632</v>
      </c>
      <c r="I37" s="11" t="s">
        <v>246</v>
      </c>
    </row>
    <row r="38" spans="1:9" x14ac:dyDescent="0.3">
      <c r="A38" s="8">
        <f>IF(B38&lt;&gt;"",ROWS($B$6:B38),"")</f>
        <v>33</v>
      </c>
      <c r="B38" s="1" t="s">
        <v>539</v>
      </c>
      <c r="C38" s="1" t="s">
        <v>540</v>
      </c>
      <c r="D38" s="1" t="s">
        <v>463</v>
      </c>
      <c r="E38" s="21">
        <v>2770.8</v>
      </c>
      <c r="F38" s="9">
        <v>453</v>
      </c>
      <c r="G38" s="9">
        <v>1</v>
      </c>
      <c r="H38" s="47">
        <v>45583</v>
      </c>
      <c r="I38" s="11" t="s">
        <v>170</v>
      </c>
    </row>
    <row r="39" spans="1:9" x14ac:dyDescent="0.3">
      <c r="A39" s="8">
        <f>IF(B39&lt;&gt;"",ROWS($B$6:B39),"")</f>
        <v>34</v>
      </c>
      <c r="B39" s="1" t="s">
        <v>142</v>
      </c>
      <c r="C39" s="1" t="s">
        <v>143</v>
      </c>
      <c r="D39" s="1" t="s">
        <v>144</v>
      </c>
      <c r="E39" s="21">
        <v>2641.68</v>
      </c>
      <c r="F39" s="9">
        <v>435</v>
      </c>
      <c r="G39" s="9">
        <v>3</v>
      </c>
      <c r="H39" s="47">
        <v>45590</v>
      </c>
      <c r="I39" s="11" t="s">
        <v>119</v>
      </c>
    </row>
    <row r="40" spans="1:9" x14ac:dyDescent="0.3">
      <c r="A40" s="8">
        <f>IF(B40&lt;&gt;"",ROWS($B$6:B40),"")</f>
        <v>35</v>
      </c>
      <c r="B40" s="1" t="s">
        <v>324</v>
      </c>
      <c r="C40" s="1" t="s">
        <v>325</v>
      </c>
      <c r="D40" s="1" t="s">
        <v>37</v>
      </c>
      <c r="E40" s="21">
        <v>2526.7500000000036</v>
      </c>
      <c r="F40" s="9">
        <v>349</v>
      </c>
      <c r="G40" s="9">
        <v>5</v>
      </c>
      <c r="H40" s="47">
        <v>45611</v>
      </c>
      <c r="I40" s="11" t="s">
        <v>326</v>
      </c>
    </row>
    <row r="41" spans="1:9" x14ac:dyDescent="0.3">
      <c r="A41" s="8">
        <f>IF(B41&lt;&gt;"",ROWS($B$6:B41),"")</f>
        <v>36</v>
      </c>
      <c r="B41" s="1" t="s">
        <v>633</v>
      </c>
      <c r="C41" s="1" t="s">
        <v>634</v>
      </c>
      <c r="D41" s="1" t="s">
        <v>635</v>
      </c>
      <c r="E41" s="21">
        <v>2524</v>
      </c>
      <c r="F41" s="9">
        <v>681</v>
      </c>
      <c r="G41" s="9">
        <v>1</v>
      </c>
      <c r="H41" s="47">
        <v>45619</v>
      </c>
      <c r="I41" s="11" t="s">
        <v>533</v>
      </c>
    </row>
    <row r="42" spans="1:9" x14ac:dyDescent="0.3">
      <c r="A42" s="8">
        <f>IF(B42&lt;&gt;"",ROWS($B$6:B42),"")</f>
        <v>37</v>
      </c>
      <c r="B42" s="1" t="s">
        <v>487</v>
      </c>
      <c r="C42" s="1" t="s">
        <v>488</v>
      </c>
      <c r="D42" s="1" t="s">
        <v>178</v>
      </c>
      <c r="E42" s="21">
        <v>2502</v>
      </c>
      <c r="F42" s="9">
        <v>457</v>
      </c>
      <c r="G42" s="9" t="s">
        <v>58</v>
      </c>
      <c r="H42" s="47">
        <v>45590</v>
      </c>
      <c r="I42" s="11" t="s">
        <v>246</v>
      </c>
    </row>
    <row r="43" spans="1:9" x14ac:dyDescent="0.3">
      <c r="A43" s="8">
        <f>IF(B43&lt;&gt;"",ROWS($B$6:B43),"")</f>
        <v>38</v>
      </c>
      <c r="B43" s="1" t="s">
        <v>531</v>
      </c>
      <c r="C43" s="1" t="s">
        <v>532</v>
      </c>
      <c r="D43" s="1" t="s">
        <v>524</v>
      </c>
      <c r="E43" s="21">
        <v>2446.25</v>
      </c>
      <c r="F43" s="9">
        <v>578</v>
      </c>
      <c r="G43" s="9">
        <v>1</v>
      </c>
      <c r="H43" s="47">
        <v>44894</v>
      </c>
      <c r="I43" s="11" t="s">
        <v>533</v>
      </c>
    </row>
    <row r="44" spans="1:9" x14ac:dyDescent="0.3">
      <c r="A44" s="8">
        <f>IF(B44&lt;&gt;"",ROWS($B$6:B44),"")</f>
        <v>39</v>
      </c>
      <c r="B44" s="1" t="s">
        <v>436</v>
      </c>
      <c r="C44" s="1" t="s">
        <v>437</v>
      </c>
      <c r="D44" s="1" t="s">
        <v>438</v>
      </c>
      <c r="E44" s="21">
        <v>2200.6999999999998</v>
      </c>
      <c r="F44" s="9">
        <v>367</v>
      </c>
      <c r="G44" s="9">
        <v>6</v>
      </c>
      <c r="H44" s="47">
        <v>45618</v>
      </c>
      <c r="I44" s="11" t="s">
        <v>326</v>
      </c>
    </row>
    <row r="45" spans="1:9" x14ac:dyDescent="0.3">
      <c r="A45" s="8">
        <f>IF(B45&lt;&gt;"",ROWS($B$6:B45),"")</f>
        <v>40</v>
      </c>
      <c r="B45" s="1" t="s">
        <v>668</v>
      </c>
      <c r="C45" s="1" t="s">
        <v>669</v>
      </c>
      <c r="D45" s="1" t="s">
        <v>308</v>
      </c>
      <c r="E45" s="21">
        <v>2022</v>
      </c>
      <c r="F45" s="9">
        <v>594</v>
      </c>
      <c r="G45" s="9">
        <v>1</v>
      </c>
      <c r="H45" s="47">
        <v>45588</v>
      </c>
      <c r="I45" s="11" t="s">
        <v>533</v>
      </c>
    </row>
    <row r="46" spans="1:9" x14ac:dyDescent="0.3">
      <c r="A46" s="8">
        <f>IF(B46&lt;&gt;"",ROWS($B$6:B46),"")</f>
        <v>41</v>
      </c>
      <c r="B46" s="1" t="s">
        <v>672</v>
      </c>
      <c r="C46" s="1" t="s">
        <v>673</v>
      </c>
      <c r="D46" s="1" t="s">
        <v>674</v>
      </c>
      <c r="E46" s="21">
        <v>2000</v>
      </c>
      <c r="F46" s="9">
        <v>277</v>
      </c>
      <c r="G46" s="9">
        <v>1</v>
      </c>
      <c r="H46" s="47">
        <v>43896</v>
      </c>
      <c r="I46" s="11" t="s">
        <v>533</v>
      </c>
    </row>
    <row r="47" spans="1:9" x14ac:dyDescent="0.3">
      <c r="A47" s="8">
        <f>IF(B47&lt;&gt;"",ROWS($B$6:B47),"")</f>
        <v>42</v>
      </c>
      <c r="B47" s="1" t="s">
        <v>199</v>
      </c>
      <c r="C47" s="1" t="s">
        <v>200</v>
      </c>
      <c r="D47" s="1" t="s">
        <v>37</v>
      </c>
      <c r="E47" s="21">
        <v>1976</v>
      </c>
      <c r="F47" s="9">
        <v>367</v>
      </c>
      <c r="G47" s="9">
        <v>5</v>
      </c>
      <c r="H47" s="47">
        <v>45597</v>
      </c>
      <c r="I47" s="11" t="s">
        <v>75</v>
      </c>
    </row>
    <row r="48" spans="1:9" x14ac:dyDescent="0.3">
      <c r="A48" s="8">
        <f>IF(B48&lt;&gt;"",ROWS($B$6:B48),"")</f>
        <v>43</v>
      </c>
      <c r="B48" s="1" t="s">
        <v>513</v>
      </c>
      <c r="C48" s="1" t="s">
        <v>514</v>
      </c>
      <c r="D48" s="1" t="s">
        <v>399</v>
      </c>
      <c r="E48" s="21">
        <v>1892</v>
      </c>
      <c r="F48" s="9">
        <v>415</v>
      </c>
      <c r="G48" s="9">
        <v>1</v>
      </c>
      <c r="H48" s="47">
        <v>45592</v>
      </c>
      <c r="I48" s="11" t="s">
        <v>510</v>
      </c>
    </row>
    <row r="49" spans="1:9" x14ac:dyDescent="0.3">
      <c r="A49" s="8">
        <f>IF(B49&lt;&gt;"",ROWS($B$6:B49),"")</f>
        <v>44</v>
      </c>
      <c r="B49" s="1" t="s">
        <v>117</v>
      </c>
      <c r="C49" s="1" t="s">
        <v>118</v>
      </c>
      <c r="D49" s="1" t="s">
        <v>74</v>
      </c>
      <c r="E49" s="21">
        <v>1860.75</v>
      </c>
      <c r="F49" s="9">
        <v>271</v>
      </c>
      <c r="G49" s="9">
        <v>3</v>
      </c>
      <c r="H49" s="47">
        <v>45562</v>
      </c>
      <c r="I49" s="11" t="s">
        <v>119</v>
      </c>
    </row>
    <row r="50" spans="1:9" x14ac:dyDescent="0.3">
      <c r="A50" s="8">
        <f>IF(B50&lt;&gt;"",ROWS($B$6:B50),"")</f>
        <v>45</v>
      </c>
      <c r="B50" s="1" t="s">
        <v>594</v>
      </c>
      <c r="C50" s="1" t="s">
        <v>595</v>
      </c>
      <c r="D50" s="1" t="s">
        <v>37</v>
      </c>
      <c r="E50" s="21">
        <v>1788.48</v>
      </c>
      <c r="F50" s="9">
        <v>400</v>
      </c>
      <c r="G50" s="9">
        <v>3</v>
      </c>
      <c r="H50" s="47">
        <v>45401</v>
      </c>
      <c r="I50" s="11" t="s">
        <v>38</v>
      </c>
    </row>
    <row r="51" spans="1:9" x14ac:dyDescent="0.3">
      <c r="A51" s="8">
        <f>IF(B51&lt;&gt;"",ROWS($B$6:B51),"")</f>
        <v>46</v>
      </c>
      <c r="B51" s="1" t="s">
        <v>179</v>
      </c>
      <c r="C51" s="1" t="s">
        <v>180</v>
      </c>
      <c r="D51" s="1" t="s">
        <v>181</v>
      </c>
      <c r="E51" s="21">
        <v>1741.9599999999919</v>
      </c>
      <c r="F51" s="9">
        <v>384</v>
      </c>
      <c r="G51" s="9">
        <v>1</v>
      </c>
      <c r="H51" s="47">
        <v>45379</v>
      </c>
      <c r="I51" s="11" t="s">
        <v>170</v>
      </c>
    </row>
    <row r="52" spans="1:9" x14ac:dyDescent="0.3">
      <c r="A52" s="8">
        <f>IF(B52&lt;&gt;"",ROWS($B$6:B52),"")</f>
        <v>47</v>
      </c>
      <c r="B52" s="1" t="s">
        <v>268</v>
      </c>
      <c r="C52" s="1" t="s">
        <v>269</v>
      </c>
      <c r="D52" s="1" t="s">
        <v>37</v>
      </c>
      <c r="E52" s="21">
        <v>1537.8</v>
      </c>
      <c r="F52" s="9">
        <v>222</v>
      </c>
      <c r="G52" s="9">
        <v>2</v>
      </c>
      <c r="H52" s="47">
        <v>45583</v>
      </c>
      <c r="I52" s="11" t="s">
        <v>222</v>
      </c>
    </row>
    <row r="53" spans="1:9" x14ac:dyDescent="0.3">
      <c r="A53" s="8">
        <f>IF(B53&lt;&gt;"",ROWS($B$6:B53),"")</f>
        <v>48</v>
      </c>
      <c r="B53" s="1" t="s">
        <v>702</v>
      </c>
      <c r="C53" s="1" t="s">
        <v>703</v>
      </c>
      <c r="D53" s="1" t="s">
        <v>308</v>
      </c>
      <c r="E53" s="21">
        <v>1535</v>
      </c>
      <c r="F53" s="9">
        <v>468</v>
      </c>
      <c r="G53" s="9">
        <v>1</v>
      </c>
      <c r="H53" s="47">
        <v>45434</v>
      </c>
      <c r="I53" s="11" t="s">
        <v>533</v>
      </c>
    </row>
    <row r="54" spans="1:9" x14ac:dyDescent="0.3">
      <c r="A54" s="8">
        <f>IF(B54&lt;&gt;"",ROWS($B$6:B54),"")</f>
        <v>49</v>
      </c>
      <c r="B54" s="1" t="s">
        <v>704</v>
      </c>
      <c r="C54" s="1" t="s">
        <v>705</v>
      </c>
      <c r="D54" s="1" t="s">
        <v>706</v>
      </c>
      <c r="E54" s="21">
        <v>1519</v>
      </c>
      <c r="F54" s="9">
        <v>414</v>
      </c>
      <c r="G54" s="9">
        <v>1</v>
      </c>
      <c r="H54" s="47">
        <v>43574</v>
      </c>
      <c r="I54" s="11" t="s">
        <v>533</v>
      </c>
    </row>
    <row r="55" spans="1:9" x14ac:dyDescent="0.3">
      <c r="A55" s="8">
        <f>IF(B55&lt;&gt;"",ROWS($B$6:B55),"")</f>
        <v>50</v>
      </c>
      <c r="B55" s="1" t="s">
        <v>717</v>
      </c>
      <c r="C55" s="1" t="s">
        <v>718</v>
      </c>
      <c r="D55" s="1" t="s">
        <v>399</v>
      </c>
      <c r="E55" s="21">
        <v>1357.5</v>
      </c>
      <c r="F55" s="9">
        <v>474</v>
      </c>
      <c r="G55" s="9">
        <v>1</v>
      </c>
      <c r="H55" s="47">
        <v>44680</v>
      </c>
      <c r="I55" s="11" t="s">
        <v>533</v>
      </c>
    </row>
    <row r="56" spans="1:9" x14ac:dyDescent="0.3">
      <c r="A56" s="8">
        <f>IF(B56&lt;&gt;"",ROWS($B$6:B56),"")</f>
        <v>51</v>
      </c>
      <c r="B56" s="1" t="s">
        <v>630</v>
      </c>
      <c r="C56" s="1" t="s">
        <v>630</v>
      </c>
      <c r="D56" s="1" t="s">
        <v>27</v>
      </c>
      <c r="E56" s="21">
        <v>1279.1199999999999</v>
      </c>
      <c r="F56" s="9">
        <v>307</v>
      </c>
      <c r="G56" s="9">
        <v>2</v>
      </c>
      <c r="H56" s="47">
        <v>44834</v>
      </c>
      <c r="I56" s="11" t="s">
        <v>170</v>
      </c>
    </row>
    <row r="57" spans="1:9" x14ac:dyDescent="0.3">
      <c r="A57" s="8">
        <f>IF(B57&lt;&gt;"",ROWS($B$6:B57),"")</f>
        <v>52</v>
      </c>
      <c r="B57" s="1" t="s">
        <v>581</v>
      </c>
      <c r="C57" s="1" t="s">
        <v>582</v>
      </c>
      <c r="D57" s="1" t="s">
        <v>399</v>
      </c>
      <c r="E57" s="21">
        <v>1188</v>
      </c>
      <c r="F57" s="9">
        <v>290</v>
      </c>
      <c r="G57" s="9">
        <v>1</v>
      </c>
      <c r="H57" s="47">
        <v>45282</v>
      </c>
      <c r="I57" s="11" t="s">
        <v>170</v>
      </c>
    </row>
    <row r="58" spans="1:9" x14ac:dyDescent="0.3">
      <c r="A58" s="8">
        <f>IF(B58&lt;&gt;"",ROWS($B$6:B58),"")</f>
        <v>53</v>
      </c>
      <c r="B58" s="1" t="s">
        <v>647</v>
      </c>
      <c r="C58" s="1" t="s">
        <v>648</v>
      </c>
      <c r="D58" s="1" t="s">
        <v>649</v>
      </c>
      <c r="E58" s="21">
        <v>1175.75</v>
      </c>
      <c r="F58" s="9">
        <v>297</v>
      </c>
      <c r="G58" s="9">
        <v>1</v>
      </c>
      <c r="H58" s="47">
        <v>44707</v>
      </c>
      <c r="I58" s="11" t="s">
        <v>533</v>
      </c>
    </row>
    <row r="59" spans="1:9" x14ac:dyDescent="0.3">
      <c r="A59" s="8">
        <f>IF(B59&lt;&gt;"",ROWS($B$6:B59),"")</f>
        <v>54</v>
      </c>
      <c r="B59" s="1" t="s">
        <v>629</v>
      </c>
      <c r="C59" s="1" t="s">
        <v>629</v>
      </c>
      <c r="D59" s="1" t="s">
        <v>27</v>
      </c>
      <c r="E59" s="21">
        <v>1139</v>
      </c>
      <c r="F59" s="9">
        <v>285</v>
      </c>
      <c r="G59" s="9">
        <v>2</v>
      </c>
      <c r="H59" s="47">
        <v>44974</v>
      </c>
      <c r="I59" s="11" t="s">
        <v>75</v>
      </c>
    </row>
    <row r="60" spans="1:9" x14ac:dyDescent="0.3">
      <c r="A60" s="8">
        <f>IF(B60&lt;&gt;"",ROWS($B$6:B60),"")</f>
        <v>55</v>
      </c>
      <c r="B60" s="1" t="s">
        <v>223</v>
      </c>
      <c r="C60" s="1" t="s">
        <v>224</v>
      </c>
      <c r="D60" s="1" t="s">
        <v>225</v>
      </c>
      <c r="E60" s="21">
        <v>1110</v>
      </c>
      <c r="F60" s="9">
        <v>275</v>
      </c>
      <c r="G60" s="9">
        <v>2</v>
      </c>
      <c r="H60" s="47">
        <v>45296</v>
      </c>
      <c r="I60" s="11" t="s">
        <v>99</v>
      </c>
    </row>
    <row r="61" spans="1:9" x14ac:dyDescent="0.3">
      <c r="A61" s="8">
        <f>IF(B61&lt;&gt;"",ROWS($B$6:B61),"")</f>
        <v>56</v>
      </c>
      <c r="B61" s="1" t="s">
        <v>752</v>
      </c>
      <c r="C61" s="1" t="s">
        <v>753</v>
      </c>
      <c r="D61" s="1" t="s">
        <v>754</v>
      </c>
      <c r="E61" s="21">
        <v>1065</v>
      </c>
      <c r="F61" s="9">
        <v>211</v>
      </c>
      <c r="G61" s="9">
        <v>2</v>
      </c>
      <c r="H61" s="47">
        <v>45597</v>
      </c>
      <c r="I61" s="11" t="s">
        <v>170</v>
      </c>
    </row>
    <row r="62" spans="1:9" x14ac:dyDescent="0.3">
      <c r="A62" s="8">
        <f>IF(B62&lt;&gt;"",ROWS($B$6:B62),"")</f>
        <v>57</v>
      </c>
      <c r="B62" s="1" t="s">
        <v>758</v>
      </c>
      <c r="C62" s="1" t="s">
        <v>759</v>
      </c>
      <c r="D62" s="1" t="s">
        <v>413</v>
      </c>
      <c r="E62" s="21">
        <v>1052</v>
      </c>
      <c r="F62" s="9">
        <v>321</v>
      </c>
      <c r="G62" s="9">
        <v>1</v>
      </c>
      <c r="H62" s="47">
        <v>44658</v>
      </c>
      <c r="I62" s="11" t="s">
        <v>533</v>
      </c>
    </row>
    <row r="63" spans="1:9" x14ac:dyDescent="0.3">
      <c r="A63" s="8">
        <f>IF(B63&lt;&gt;"",ROWS($B$6:B63),"")</f>
        <v>58</v>
      </c>
      <c r="B63" s="1" t="s">
        <v>679</v>
      </c>
      <c r="C63" s="1" t="s">
        <v>680</v>
      </c>
      <c r="D63" s="1" t="s">
        <v>308</v>
      </c>
      <c r="E63" s="21">
        <v>974.75</v>
      </c>
      <c r="F63" s="9">
        <v>223</v>
      </c>
      <c r="G63" s="9">
        <v>1</v>
      </c>
      <c r="H63" s="47">
        <v>44112</v>
      </c>
      <c r="I63" s="11" t="s">
        <v>533</v>
      </c>
    </row>
    <row r="64" spans="1:9" x14ac:dyDescent="0.3">
      <c r="A64" s="8">
        <f>IF(B64&lt;&gt;"",ROWS($B$6:B64),"")</f>
        <v>59</v>
      </c>
      <c r="B64" s="1" t="s">
        <v>766</v>
      </c>
      <c r="C64" s="1" t="s">
        <v>767</v>
      </c>
      <c r="D64" s="1" t="s">
        <v>768</v>
      </c>
      <c r="E64" s="21">
        <v>970</v>
      </c>
      <c r="F64" s="9">
        <v>245</v>
      </c>
      <c r="G64" s="9">
        <v>4</v>
      </c>
      <c r="H64" s="47">
        <v>44673</v>
      </c>
      <c r="I64" s="11" t="s">
        <v>464</v>
      </c>
    </row>
    <row r="65" spans="1:9" x14ac:dyDescent="0.3">
      <c r="A65" s="8">
        <f>IF(B65&lt;&gt;"",ROWS($B$6:B65),"")</f>
        <v>60</v>
      </c>
      <c r="B65" s="1" t="s">
        <v>507</v>
      </c>
      <c r="C65" s="1" t="s">
        <v>508</v>
      </c>
      <c r="D65" s="1" t="s">
        <v>509</v>
      </c>
      <c r="E65" s="21">
        <v>915</v>
      </c>
      <c r="F65" s="9">
        <v>193</v>
      </c>
      <c r="G65" s="9">
        <v>1</v>
      </c>
      <c r="H65" s="47">
        <v>44807</v>
      </c>
      <c r="I65" s="11" t="s">
        <v>510</v>
      </c>
    </row>
    <row r="66" spans="1:9" x14ac:dyDescent="0.3">
      <c r="A66" s="8">
        <f>IF(B66&lt;&gt;"",ROWS($B$6:B66),"")</f>
        <v>61</v>
      </c>
      <c r="B66" s="1" t="s">
        <v>698</v>
      </c>
      <c r="C66" s="1" t="s">
        <v>699</v>
      </c>
      <c r="D66" s="1" t="s">
        <v>649</v>
      </c>
      <c r="E66" s="21">
        <v>802</v>
      </c>
      <c r="F66" s="9">
        <v>244</v>
      </c>
      <c r="G66" s="9">
        <v>1</v>
      </c>
      <c r="H66" s="47">
        <v>44080</v>
      </c>
      <c r="I66" s="11" t="s">
        <v>510</v>
      </c>
    </row>
    <row r="67" spans="1:9" x14ac:dyDescent="0.3">
      <c r="A67" s="8">
        <f>IF(B67&lt;&gt;"",ROWS($B$6:B67),"")</f>
        <v>62</v>
      </c>
      <c r="B67" s="1" t="s">
        <v>189</v>
      </c>
      <c r="C67" s="1" t="s">
        <v>190</v>
      </c>
      <c r="D67" s="1" t="s">
        <v>191</v>
      </c>
      <c r="E67" s="21">
        <v>784.48</v>
      </c>
      <c r="F67" s="9">
        <v>214</v>
      </c>
      <c r="G67" s="9">
        <v>5</v>
      </c>
      <c r="H67" s="47">
        <v>45583</v>
      </c>
      <c r="I67" s="11" t="s">
        <v>75</v>
      </c>
    </row>
    <row r="68" spans="1:9" x14ac:dyDescent="0.3">
      <c r="A68" s="8">
        <f>IF(B68&lt;&gt;"",ROWS($B$6:B68),"")</f>
        <v>63</v>
      </c>
      <c r="B68" s="1" t="s">
        <v>781</v>
      </c>
      <c r="C68" s="1" t="s">
        <v>782</v>
      </c>
      <c r="D68" s="1" t="s">
        <v>167</v>
      </c>
      <c r="E68" s="21">
        <v>719.4</v>
      </c>
      <c r="F68" s="9">
        <v>162</v>
      </c>
      <c r="G68" s="9">
        <v>8</v>
      </c>
      <c r="H68" s="47">
        <v>45415</v>
      </c>
      <c r="I68" s="11" t="s">
        <v>435</v>
      </c>
    </row>
    <row r="69" spans="1:9" x14ac:dyDescent="0.3">
      <c r="A69" s="8">
        <f>IF(B69&lt;&gt;"",ROWS($B$6:B69),"")</f>
        <v>64</v>
      </c>
      <c r="B69" s="1" t="s">
        <v>257</v>
      </c>
      <c r="C69" s="1" t="s">
        <v>258</v>
      </c>
      <c r="D69" s="1" t="s">
        <v>74</v>
      </c>
      <c r="E69" s="21">
        <v>716</v>
      </c>
      <c r="F69" s="9">
        <v>130</v>
      </c>
      <c r="G69" s="9">
        <v>1</v>
      </c>
      <c r="H69" s="47">
        <v>45303</v>
      </c>
      <c r="I69" s="11" t="s">
        <v>99</v>
      </c>
    </row>
    <row r="70" spans="1:9" x14ac:dyDescent="0.3">
      <c r="A70" s="8">
        <f>IF(B70&lt;&gt;"",ROWS($B$6:B70),"")</f>
        <v>65</v>
      </c>
      <c r="B70" s="1" t="s">
        <v>94</v>
      </c>
      <c r="C70" s="1" t="s">
        <v>95</v>
      </c>
      <c r="D70" s="1" t="s">
        <v>37</v>
      </c>
      <c r="E70" s="21">
        <v>676.37</v>
      </c>
      <c r="F70" s="9">
        <v>85</v>
      </c>
      <c r="G70" s="9">
        <v>1</v>
      </c>
      <c r="H70" s="47">
        <v>45583</v>
      </c>
      <c r="I70" s="11" t="s">
        <v>56</v>
      </c>
    </row>
    <row r="71" spans="1:9" x14ac:dyDescent="0.3">
      <c r="A71" s="8">
        <f>IF(B71&lt;&gt;"",ROWS($B$6:B71),"")</f>
        <v>66</v>
      </c>
      <c r="B71" s="1" t="s">
        <v>785</v>
      </c>
      <c r="C71" s="1" t="s">
        <v>786</v>
      </c>
      <c r="D71" s="1" t="s">
        <v>524</v>
      </c>
      <c r="E71" s="21">
        <v>674</v>
      </c>
      <c r="F71" s="9">
        <v>129</v>
      </c>
      <c r="G71" s="9">
        <v>1</v>
      </c>
      <c r="H71" s="47">
        <v>43567</v>
      </c>
      <c r="I71" s="11" t="s">
        <v>533</v>
      </c>
    </row>
    <row r="72" spans="1:9" x14ac:dyDescent="0.3">
      <c r="A72" s="8">
        <f>IF(B72&lt;&gt;"",ROWS($B$6:B72),"")</f>
        <v>67</v>
      </c>
      <c r="B72" s="1" t="s">
        <v>787</v>
      </c>
      <c r="C72" s="1" t="s">
        <v>788</v>
      </c>
      <c r="D72" s="1" t="s">
        <v>524</v>
      </c>
      <c r="E72" s="21">
        <v>663.5</v>
      </c>
      <c r="F72" s="9">
        <v>139</v>
      </c>
      <c r="G72" s="9">
        <v>1</v>
      </c>
      <c r="H72" s="47">
        <v>45631</v>
      </c>
      <c r="I72" s="11" t="s">
        <v>533</v>
      </c>
    </row>
    <row r="73" spans="1:9" x14ac:dyDescent="0.3">
      <c r="A73" s="8">
        <f>IF(B73&lt;&gt;"",ROWS($B$6:B73),"")</f>
        <v>68</v>
      </c>
      <c r="B73" s="1" t="s">
        <v>795</v>
      </c>
      <c r="C73" s="1" t="s">
        <v>796</v>
      </c>
      <c r="D73" s="1" t="s">
        <v>649</v>
      </c>
      <c r="E73" s="21">
        <v>596.5</v>
      </c>
      <c r="F73" s="9">
        <v>90</v>
      </c>
      <c r="G73" s="9">
        <v>1</v>
      </c>
      <c r="H73" s="47">
        <v>44440</v>
      </c>
      <c r="I73" s="11" t="s">
        <v>533</v>
      </c>
    </row>
    <row r="74" spans="1:9" x14ac:dyDescent="0.3">
      <c r="A74" s="8">
        <f>IF(B74&lt;&gt;"",ROWS($B$6:B74),"")</f>
        <v>69</v>
      </c>
      <c r="B74" s="1" t="s">
        <v>809</v>
      </c>
      <c r="C74" s="1" t="s">
        <v>810</v>
      </c>
      <c r="D74" s="1" t="s">
        <v>167</v>
      </c>
      <c r="E74" s="21">
        <v>557.20000000000005</v>
      </c>
      <c r="F74" s="9">
        <v>104</v>
      </c>
      <c r="G74" s="9">
        <v>5</v>
      </c>
      <c r="H74" s="47">
        <v>45625</v>
      </c>
      <c r="I74" s="11" t="s">
        <v>435</v>
      </c>
    </row>
    <row r="75" spans="1:9" x14ac:dyDescent="0.3">
      <c r="A75" s="8">
        <f>IF(B75&lt;&gt;"",ROWS($B$6:B75),"")</f>
        <v>70</v>
      </c>
      <c r="B75" s="1" t="s">
        <v>811</v>
      </c>
      <c r="C75" s="1" t="s">
        <v>812</v>
      </c>
      <c r="D75" s="1" t="s">
        <v>399</v>
      </c>
      <c r="E75" s="21">
        <v>545.5</v>
      </c>
      <c r="F75" s="9">
        <v>244</v>
      </c>
      <c r="G75" s="9">
        <v>1</v>
      </c>
      <c r="H75" s="47">
        <v>44428</v>
      </c>
      <c r="I75" s="11" t="s">
        <v>533</v>
      </c>
    </row>
    <row r="76" spans="1:9" x14ac:dyDescent="0.3">
      <c r="A76" s="8">
        <f>IF(B76&lt;&gt;"",ROWS($B$6:B76),"")</f>
        <v>71</v>
      </c>
      <c r="B76" s="1" t="s">
        <v>192</v>
      </c>
      <c r="C76" s="1" t="s">
        <v>193</v>
      </c>
      <c r="D76" s="1" t="s">
        <v>194</v>
      </c>
      <c r="E76" s="21">
        <v>530</v>
      </c>
      <c r="F76" s="9">
        <v>170</v>
      </c>
      <c r="G76" s="9">
        <v>1</v>
      </c>
      <c r="H76" s="47">
        <v>45379</v>
      </c>
      <c r="I76" s="11" t="s">
        <v>170</v>
      </c>
    </row>
    <row r="77" spans="1:9" x14ac:dyDescent="0.3">
      <c r="A77" s="8">
        <f>IF(B77&lt;&gt;"",ROWS($B$6:B77),"")</f>
        <v>72</v>
      </c>
      <c r="B77" s="1" t="s">
        <v>226</v>
      </c>
      <c r="C77" s="1" t="s">
        <v>227</v>
      </c>
      <c r="D77" s="1" t="s">
        <v>228</v>
      </c>
      <c r="E77" s="21">
        <v>500</v>
      </c>
      <c r="F77" s="9">
        <v>129</v>
      </c>
      <c r="G77" s="9">
        <v>3</v>
      </c>
      <c r="H77" s="47">
        <v>45541</v>
      </c>
      <c r="I77" s="11" t="s">
        <v>119</v>
      </c>
    </row>
    <row r="78" spans="1:9" x14ac:dyDescent="0.3">
      <c r="A78" s="8">
        <f>IF(B78&lt;&gt;"",ROWS($B$6:B78),"")</f>
        <v>73</v>
      </c>
      <c r="B78" s="1" t="s">
        <v>733</v>
      </c>
      <c r="C78" s="1" t="s">
        <v>734</v>
      </c>
      <c r="D78" s="1" t="s">
        <v>735</v>
      </c>
      <c r="E78" s="21">
        <v>489</v>
      </c>
      <c r="F78" s="9">
        <v>163</v>
      </c>
      <c r="G78" s="9">
        <v>1</v>
      </c>
      <c r="H78" s="47">
        <v>44114</v>
      </c>
      <c r="I78" s="11" t="s">
        <v>510</v>
      </c>
    </row>
    <row r="79" spans="1:9" x14ac:dyDescent="0.3">
      <c r="A79" s="8">
        <f>IF(B79&lt;&gt;"",ROWS($B$6:B79),"")</f>
        <v>74</v>
      </c>
      <c r="B79" s="1" t="s">
        <v>692</v>
      </c>
      <c r="C79" s="1" t="s">
        <v>693</v>
      </c>
      <c r="D79" s="1" t="s">
        <v>694</v>
      </c>
      <c r="E79" s="21">
        <v>482</v>
      </c>
      <c r="F79" s="9">
        <v>151</v>
      </c>
      <c r="G79" s="9">
        <v>1</v>
      </c>
      <c r="H79" s="47">
        <v>44302</v>
      </c>
      <c r="I79" s="11" t="s">
        <v>510</v>
      </c>
    </row>
    <row r="80" spans="1:9" x14ac:dyDescent="0.3">
      <c r="A80" s="8">
        <f>IF(B80&lt;&gt;"",ROWS($B$6:B80),"")</f>
        <v>75</v>
      </c>
      <c r="B80" s="1" t="s">
        <v>395</v>
      </c>
      <c r="C80" s="1" t="s">
        <v>395</v>
      </c>
      <c r="D80" s="1" t="s">
        <v>396</v>
      </c>
      <c r="E80" s="21">
        <v>470.6</v>
      </c>
      <c r="F80" s="9">
        <v>35</v>
      </c>
      <c r="G80" s="9">
        <v>1</v>
      </c>
      <c r="H80" s="47">
        <v>45191</v>
      </c>
      <c r="I80" s="11" t="s">
        <v>170</v>
      </c>
    </row>
    <row r="81" spans="1:9" x14ac:dyDescent="0.3">
      <c r="A81" s="8">
        <f>IF(B81&lt;&gt;"",ROWS($B$6:B81),"")</f>
        <v>76</v>
      </c>
      <c r="B81" s="1" t="s">
        <v>549</v>
      </c>
      <c r="C81" s="1" t="s">
        <v>550</v>
      </c>
      <c r="D81" s="1" t="s">
        <v>551</v>
      </c>
      <c r="E81" s="21">
        <v>470</v>
      </c>
      <c r="F81" s="9">
        <v>136</v>
      </c>
      <c r="G81" s="9">
        <v>1</v>
      </c>
      <c r="H81" s="47">
        <v>44716</v>
      </c>
      <c r="I81" s="11" t="s">
        <v>510</v>
      </c>
    </row>
    <row r="82" spans="1:9" x14ac:dyDescent="0.3">
      <c r="A82" s="8">
        <f>IF(B82&lt;&gt;"",ROWS($B$6:B82),"")</f>
        <v>77</v>
      </c>
      <c r="B82" s="1" t="s">
        <v>335</v>
      </c>
      <c r="C82" s="1" t="s">
        <v>336</v>
      </c>
      <c r="D82" s="1" t="s">
        <v>191</v>
      </c>
      <c r="E82" s="21">
        <v>431.41</v>
      </c>
      <c r="F82" s="9">
        <v>76</v>
      </c>
      <c r="G82" s="9">
        <v>4</v>
      </c>
      <c r="H82" s="47">
        <v>45611</v>
      </c>
      <c r="I82" s="11" t="s">
        <v>75</v>
      </c>
    </row>
    <row r="83" spans="1:9" x14ac:dyDescent="0.3">
      <c r="A83" s="8">
        <f>IF(B83&lt;&gt;"",ROWS($B$6:B83),"")</f>
        <v>78</v>
      </c>
      <c r="B83" s="1" t="s">
        <v>623</v>
      </c>
      <c r="C83" s="1" t="s">
        <v>624</v>
      </c>
      <c r="D83" s="1" t="s">
        <v>625</v>
      </c>
      <c r="E83" s="21">
        <v>412</v>
      </c>
      <c r="F83" s="9">
        <v>124</v>
      </c>
      <c r="G83" s="9">
        <v>1</v>
      </c>
      <c r="H83" s="47">
        <v>45564</v>
      </c>
      <c r="I83" s="11" t="s">
        <v>510</v>
      </c>
    </row>
    <row r="84" spans="1:9" x14ac:dyDescent="0.3">
      <c r="A84" s="8">
        <f>IF(B84&lt;&gt;"",ROWS($B$6:B84),"")</f>
        <v>79</v>
      </c>
      <c r="B84" s="1" t="s">
        <v>211</v>
      </c>
      <c r="C84" s="1" t="s">
        <v>212</v>
      </c>
      <c r="D84" s="1" t="s">
        <v>41</v>
      </c>
      <c r="E84" s="21">
        <v>391</v>
      </c>
      <c r="F84" s="9">
        <v>94</v>
      </c>
      <c r="G84" s="9">
        <v>1</v>
      </c>
      <c r="H84" s="47">
        <v>45576</v>
      </c>
      <c r="I84" s="11" t="s">
        <v>150</v>
      </c>
    </row>
    <row r="85" spans="1:9" x14ac:dyDescent="0.3">
      <c r="A85" s="8">
        <f>IF(B85&lt;&gt;"",ROWS($B$6:B85),"")</f>
        <v>80</v>
      </c>
      <c r="B85" s="1" t="s">
        <v>111</v>
      </c>
      <c r="C85" s="1" t="s">
        <v>112</v>
      </c>
      <c r="D85" s="1" t="s">
        <v>113</v>
      </c>
      <c r="E85" s="21">
        <v>381.89</v>
      </c>
      <c r="F85" s="9">
        <v>98</v>
      </c>
      <c r="G85" s="9">
        <v>1</v>
      </c>
      <c r="H85" s="47">
        <v>45331</v>
      </c>
      <c r="I85" s="11" t="s">
        <v>75</v>
      </c>
    </row>
    <row r="86" spans="1:9" x14ac:dyDescent="0.3">
      <c r="A86" s="8">
        <f>IF(B86&lt;&gt;"",ROWS($B$6:B86),"")</f>
        <v>81</v>
      </c>
      <c r="B86" s="1" t="s">
        <v>304</v>
      </c>
      <c r="C86" s="1" t="s">
        <v>305</v>
      </c>
      <c r="D86" s="1" t="s">
        <v>37</v>
      </c>
      <c r="E86" s="21">
        <v>372</v>
      </c>
      <c r="F86" s="9">
        <v>82</v>
      </c>
      <c r="G86" s="9">
        <v>3</v>
      </c>
      <c r="H86" s="47">
        <v>45359</v>
      </c>
      <c r="I86" s="11" t="s">
        <v>99</v>
      </c>
    </row>
    <row r="87" spans="1:9" x14ac:dyDescent="0.3">
      <c r="A87" s="8">
        <f>IF(B87&lt;&gt;"",ROWS($B$6:B87),"")</f>
        <v>82</v>
      </c>
      <c r="B87" s="1" t="s">
        <v>574</v>
      </c>
      <c r="C87" s="1" t="s">
        <v>575</v>
      </c>
      <c r="D87" s="1" t="s">
        <v>399</v>
      </c>
      <c r="E87" s="21">
        <v>350</v>
      </c>
      <c r="F87" s="9">
        <v>175</v>
      </c>
      <c r="G87" s="9">
        <v>1</v>
      </c>
      <c r="H87" s="47">
        <v>45317</v>
      </c>
      <c r="I87" s="11" t="s">
        <v>464</v>
      </c>
    </row>
    <row r="88" spans="1:9" x14ac:dyDescent="0.3">
      <c r="A88" s="8">
        <f>IF(B88&lt;&gt;"",ROWS($B$6:B88),"")</f>
        <v>83</v>
      </c>
      <c r="B88" s="1" t="s">
        <v>773</v>
      </c>
      <c r="C88" s="1" t="s">
        <v>774</v>
      </c>
      <c r="D88" s="1" t="s">
        <v>775</v>
      </c>
      <c r="E88" s="21">
        <v>345</v>
      </c>
      <c r="F88" s="9">
        <v>149</v>
      </c>
      <c r="G88" s="9">
        <v>1</v>
      </c>
      <c r="H88" s="47">
        <v>44694</v>
      </c>
      <c r="I88" s="11" t="s">
        <v>464</v>
      </c>
    </row>
    <row r="89" spans="1:9" x14ac:dyDescent="0.3">
      <c r="A89" s="8">
        <f>IF(B89&lt;&gt;"",ROWS($B$6:B89),"")</f>
        <v>84</v>
      </c>
      <c r="B89" s="1" t="s">
        <v>855</v>
      </c>
      <c r="C89" s="1" t="s">
        <v>856</v>
      </c>
      <c r="D89" s="1" t="s">
        <v>857</v>
      </c>
      <c r="E89" s="21">
        <v>340</v>
      </c>
      <c r="F89" s="9">
        <v>126</v>
      </c>
      <c r="G89" s="9">
        <v>2</v>
      </c>
      <c r="H89" s="47">
        <v>45012</v>
      </c>
      <c r="I89" s="11" t="s">
        <v>170</v>
      </c>
    </row>
    <row r="90" spans="1:9" x14ac:dyDescent="0.3">
      <c r="A90" s="8">
        <f>IF(B90&lt;&gt;"",ROWS($B$6:B90),"")</f>
        <v>85</v>
      </c>
      <c r="B90" s="1" t="s">
        <v>247</v>
      </c>
      <c r="C90" s="1" t="s">
        <v>248</v>
      </c>
      <c r="D90" s="1" t="s">
        <v>167</v>
      </c>
      <c r="E90" s="21">
        <v>250</v>
      </c>
      <c r="F90" s="9">
        <v>46</v>
      </c>
      <c r="G90" s="9">
        <v>21</v>
      </c>
      <c r="H90" s="47">
        <v>45379</v>
      </c>
      <c r="I90" s="11" t="s">
        <v>170</v>
      </c>
    </row>
    <row r="91" spans="1:9" x14ac:dyDescent="0.3">
      <c r="A91" s="8">
        <f>IF(B91&lt;&gt;"",ROWS($B$6:B91),"")</f>
        <v>86</v>
      </c>
      <c r="B91" s="1" t="s">
        <v>568</v>
      </c>
      <c r="C91" s="1" t="s">
        <v>568</v>
      </c>
      <c r="D91" s="1" t="s">
        <v>27</v>
      </c>
      <c r="E91" s="21">
        <v>224.51</v>
      </c>
      <c r="F91" s="9">
        <v>66</v>
      </c>
      <c r="G91" s="9">
        <v>2</v>
      </c>
      <c r="H91" s="47">
        <v>44659</v>
      </c>
      <c r="I91" s="11" t="s">
        <v>75</v>
      </c>
    </row>
    <row r="92" spans="1:9" x14ac:dyDescent="0.3">
      <c r="A92" s="8">
        <f>IF(B92&lt;&gt;"",ROWS($B$6:B92),"")</f>
        <v>87</v>
      </c>
      <c r="B92" s="1" t="s">
        <v>569</v>
      </c>
      <c r="C92" s="1" t="s">
        <v>570</v>
      </c>
      <c r="D92" s="1" t="s">
        <v>571</v>
      </c>
      <c r="E92" s="21">
        <v>211.51</v>
      </c>
      <c r="F92" s="9">
        <v>44</v>
      </c>
      <c r="G92" s="9">
        <v>1</v>
      </c>
      <c r="H92" s="47">
        <v>45379</v>
      </c>
      <c r="I92" s="11" t="s">
        <v>170</v>
      </c>
    </row>
    <row r="93" spans="1:9" x14ac:dyDescent="0.3">
      <c r="A93" s="8">
        <f>IF(B93&lt;&gt;"",ROWS($B$6:B93),"")</f>
        <v>88</v>
      </c>
      <c r="B93" s="1" t="s">
        <v>35</v>
      </c>
      <c r="C93" s="1" t="s">
        <v>36</v>
      </c>
      <c r="D93" s="1" t="s">
        <v>37</v>
      </c>
      <c r="E93" s="21">
        <v>207.87</v>
      </c>
      <c r="F93" s="9">
        <v>28</v>
      </c>
      <c r="G93" s="9">
        <v>1</v>
      </c>
      <c r="H93" s="47">
        <v>45478</v>
      </c>
      <c r="I93" s="11" t="s">
        <v>38</v>
      </c>
    </row>
    <row r="94" spans="1:9" x14ac:dyDescent="0.3">
      <c r="A94" s="8">
        <f>IF(B94&lt;&gt;"",ROWS($B$6:B94),"")</f>
        <v>89</v>
      </c>
      <c r="B94" s="1" t="s">
        <v>899</v>
      </c>
      <c r="C94" s="1" t="s">
        <v>900</v>
      </c>
      <c r="D94" s="1" t="s">
        <v>191</v>
      </c>
      <c r="E94" s="21">
        <v>180</v>
      </c>
      <c r="F94" s="9">
        <v>40</v>
      </c>
      <c r="G94" s="9">
        <v>1</v>
      </c>
      <c r="H94" s="47">
        <v>44971</v>
      </c>
      <c r="I94" s="11" t="s">
        <v>901</v>
      </c>
    </row>
    <row r="95" spans="1:9" x14ac:dyDescent="0.3">
      <c r="A95" s="8">
        <f>IF(B95&lt;&gt;"",ROWS($B$6:B95),"")</f>
        <v>90</v>
      </c>
      <c r="B95" s="1" t="s">
        <v>379</v>
      </c>
      <c r="C95" s="1" t="s">
        <v>380</v>
      </c>
      <c r="D95" s="1" t="s">
        <v>381</v>
      </c>
      <c r="E95" s="21">
        <v>170</v>
      </c>
      <c r="F95" s="9">
        <v>77</v>
      </c>
      <c r="G95" s="9">
        <v>1</v>
      </c>
      <c r="H95" s="47">
        <v>45590</v>
      </c>
      <c r="I95" s="11" t="s">
        <v>75</v>
      </c>
    </row>
    <row r="96" spans="1:9" x14ac:dyDescent="0.3">
      <c r="A96" s="8">
        <f>IF(B96&lt;&gt;"",ROWS($B$6:B96),"")</f>
        <v>91</v>
      </c>
      <c r="B96" s="1" t="s">
        <v>904</v>
      </c>
      <c r="C96" s="1" t="s">
        <v>905</v>
      </c>
      <c r="D96" s="1" t="s">
        <v>906</v>
      </c>
      <c r="E96" s="21">
        <v>150</v>
      </c>
      <c r="F96" s="9">
        <v>50</v>
      </c>
      <c r="G96" s="9">
        <v>1</v>
      </c>
      <c r="H96" s="47">
        <v>44707</v>
      </c>
      <c r="I96" s="11" t="s">
        <v>510</v>
      </c>
    </row>
    <row r="97" spans="1:9" x14ac:dyDescent="0.3">
      <c r="A97" s="8">
        <f>IF(B97&lt;&gt;"",ROWS($B$6:B97),"")</f>
        <v>92</v>
      </c>
      <c r="B97" s="1" t="s">
        <v>613</v>
      </c>
      <c r="C97" s="1" t="s">
        <v>613</v>
      </c>
      <c r="D97" s="1" t="s">
        <v>614</v>
      </c>
      <c r="E97" s="21">
        <v>123</v>
      </c>
      <c r="F97" s="9">
        <v>41</v>
      </c>
      <c r="G97" s="9">
        <v>1</v>
      </c>
      <c r="H97" s="47">
        <v>45379</v>
      </c>
      <c r="I97" s="11" t="s">
        <v>170</v>
      </c>
    </row>
    <row r="98" spans="1:9" x14ac:dyDescent="0.3">
      <c r="A98" s="8">
        <f>IF(B98&lt;&gt;"",ROWS($B$6:B98),"")</f>
        <v>93</v>
      </c>
      <c r="B98" s="1" t="s">
        <v>602</v>
      </c>
      <c r="C98" s="1" t="s">
        <v>602</v>
      </c>
      <c r="D98" s="1" t="s">
        <v>167</v>
      </c>
      <c r="E98" s="21">
        <v>121</v>
      </c>
      <c r="F98" s="9">
        <v>21</v>
      </c>
      <c r="G98" s="9">
        <v>1</v>
      </c>
      <c r="H98" s="47">
        <v>45548</v>
      </c>
      <c r="I98" s="11" t="s">
        <v>222</v>
      </c>
    </row>
    <row r="99" spans="1:9" x14ac:dyDescent="0.3">
      <c r="A99" s="8">
        <f>IF(B99&lt;&gt;"",ROWS($B$6:B99),"")</f>
        <v>94</v>
      </c>
      <c r="B99" s="1" t="s">
        <v>920</v>
      </c>
      <c r="C99" s="1" t="s">
        <v>921</v>
      </c>
      <c r="D99" s="1" t="s">
        <v>167</v>
      </c>
      <c r="E99" s="21">
        <v>100</v>
      </c>
      <c r="F99" s="9">
        <v>20</v>
      </c>
      <c r="G99" s="9">
        <v>1</v>
      </c>
      <c r="H99" s="47">
        <v>44316</v>
      </c>
      <c r="I99" s="11" t="s">
        <v>170</v>
      </c>
    </row>
    <row r="100" spans="1:9" x14ac:dyDescent="0.3">
      <c r="A100" s="8">
        <f>IF(B100&lt;&gt;"",ROWS($B$6:B100),"")</f>
        <v>95</v>
      </c>
      <c r="B100" s="1" t="s">
        <v>918</v>
      </c>
      <c r="C100" s="1" t="s">
        <v>919</v>
      </c>
      <c r="D100" s="1" t="s">
        <v>308</v>
      </c>
      <c r="E100" s="21">
        <v>100</v>
      </c>
      <c r="F100" s="9">
        <v>20</v>
      </c>
      <c r="G100" s="9">
        <v>1</v>
      </c>
      <c r="H100" s="47">
        <v>45099</v>
      </c>
      <c r="I100" s="11" t="s">
        <v>533</v>
      </c>
    </row>
    <row r="101" spans="1:9" x14ac:dyDescent="0.3">
      <c r="A101" s="8">
        <f>IF(B101&lt;&gt;"",ROWS($B$6:B101),"")</f>
        <v>96</v>
      </c>
      <c r="B101" s="1" t="s">
        <v>537</v>
      </c>
      <c r="C101" s="1" t="s">
        <v>538</v>
      </c>
      <c r="D101" s="1" t="s">
        <v>308</v>
      </c>
      <c r="E101" s="21">
        <v>96</v>
      </c>
      <c r="F101" s="9">
        <v>18</v>
      </c>
      <c r="G101" s="9">
        <v>1</v>
      </c>
      <c r="H101" s="47">
        <v>45471</v>
      </c>
      <c r="I101" s="11" t="s">
        <v>75</v>
      </c>
    </row>
    <row r="102" spans="1:9" x14ac:dyDescent="0.3">
      <c r="A102" s="8">
        <f>IF(B102&lt;&gt;"",ROWS($B$6:B102),"")</f>
        <v>97</v>
      </c>
      <c r="B102" s="1" t="s">
        <v>877</v>
      </c>
      <c r="C102" s="1" t="s">
        <v>877</v>
      </c>
      <c r="D102" s="1" t="s">
        <v>27</v>
      </c>
      <c r="E102" s="21">
        <v>85</v>
      </c>
      <c r="F102" s="9">
        <v>37</v>
      </c>
      <c r="G102" s="9">
        <v>1</v>
      </c>
      <c r="H102" s="47">
        <v>45205</v>
      </c>
      <c r="I102" s="11" t="s">
        <v>75</v>
      </c>
    </row>
    <row r="103" spans="1:9" x14ac:dyDescent="0.3">
      <c r="A103" s="8">
        <f>IF(B103&lt;&gt;"",ROWS($B$6:B103),"")</f>
        <v>98</v>
      </c>
      <c r="B103" s="1" t="s">
        <v>675</v>
      </c>
      <c r="C103" s="1" t="s">
        <v>676</v>
      </c>
      <c r="D103" s="1" t="s">
        <v>167</v>
      </c>
      <c r="E103" s="21">
        <v>80</v>
      </c>
      <c r="F103" s="9">
        <v>30</v>
      </c>
      <c r="G103" s="9">
        <v>1</v>
      </c>
      <c r="H103" s="47">
        <v>45352</v>
      </c>
      <c r="I103" s="11" t="s">
        <v>464</v>
      </c>
    </row>
    <row r="104" spans="1:9" x14ac:dyDescent="0.3">
      <c r="A104" s="8">
        <f>IF(B104&lt;&gt;"",ROWS($B$6:B104),"")</f>
        <v>99</v>
      </c>
      <c r="B104" s="1" t="s">
        <v>935</v>
      </c>
      <c r="C104" s="1" t="s">
        <v>936</v>
      </c>
      <c r="D104" s="1" t="s">
        <v>37</v>
      </c>
      <c r="E104" s="21">
        <v>45</v>
      </c>
      <c r="F104" s="9">
        <v>18</v>
      </c>
      <c r="G104" s="9">
        <v>4</v>
      </c>
      <c r="H104" s="47">
        <v>44568</v>
      </c>
      <c r="I104" s="11" t="s">
        <v>56</v>
      </c>
    </row>
    <row r="105" spans="1:9" x14ac:dyDescent="0.3">
      <c r="A105" s="8">
        <f>IF(B105&lt;&gt;"",ROWS($B$6:B105),"")</f>
        <v>100</v>
      </c>
      <c r="B105" s="1" t="s">
        <v>743</v>
      </c>
      <c r="C105" s="1" t="s">
        <v>744</v>
      </c>
      <c r="D105" s="1" t="s">
        <v>745</v>
      </c>
      <c r="E105" s="21">
        <v>42.5</v>
      </c>
      <c r="F105" s="9">
        <v>17</v>
      </c>
      <c r="G105" s="9">
        <v>4</v>
      </c>
      <c r="H105" s="47">
        <v>44925</v>
      </c>
      <c r="I105" s="11" t="s">
        <v>119</v>
      </c>
    </row>
    <row r="106" spans="1:9" x14ac:dyDescent="0.3">
      <c r="A106" s="8">
        <f>IF(B106&lt;&gt;"",ROWS($B$6:B106),"")</f>
        <v>101</v>
      </c>
      <c r="B106" s="1" t="s">
        <v>677</v>
      </c>
      <c r="C106" s="1" t="s">
        <v>678</v>
      </c>
      <c r="D106" s="1" t="s">
        <v>167</v>
      </c>
      <c r="E106" s="21">
        <v>40</v>
      </c>
      <c r="F106" s="9">
        <v>11</v>
      </c>
      <c r="G106" s="9">
        <v>2</v>
      </c>
      <c r="H106" s="47">
        <v>45576</v>
      </c>
      <c r="I106" s="11" t="s">
        <v>326</v>
      </c>
    </row>
    <row r="107" spans="1:9" x14ac:dyDescent="0.3">
      <c r="A107" s="8">
        <f>IF(B107&lt;&gt;"",ROWS($B$6:B107),"")</f>
        <v>102</v>
      </c>
      <c r="B107" s="1" t="s">
        <v>617</v>
      </c>
      <c r="C107" s="1" t="s">
        <v>618</v>
      </c>
      <c r="D107" s="1" t="s">
        <v>37</v>
      </c>
      <c r="E107" s="21">
        <v>30</v>
      </c>
      <c r="F107" s="9">
        <v>6</v>
      </c>
      <c r="G107" s="9">
        <v>2</v>
      </c>
      <c r="H107" s="47">
        <v>45618</v>
      </c>
      <c r="I107" s="11" t="s">
        <v>150</v>
      </c>
    </row>
    <row r="108" spans="1:9" x14ac:dyDescent="0.3">
      <c r="A108" s="8">
        <f>IF(B108&lt;&gt;"",ROWS($B$6:B108),"")</f>
        <v>103</v>
      </c>
      <c r="B108" s="1" t="s">
        <v>940</v>
      </c>
      <c r="C108" s="1" t="s">
        <v>941</v>
      </c>
      <c r="D108" s="1" t="s">
        <v>399</v>
      </c>
      <c r="E108" s="21">
        <v>30</v>
      </c>
      <c r="F108" s="9">
        <v>12</v>
      </c>
      <c r="G108" s="9">
        <v>1</v>
      </c>
      <c r="H108" s="47">
        <v>44533</v>
      </c>
      <c r="I108" s="11" t="s">
        <v>533</v>
      </c>
    </row>
    <row r="109" spans="1:9" x14ac:dyDescent="0.3">
      <c r="A109" t="s">
        <v>11</v>
      </c>
      <c r="C109" s="50"/>
      <c r="E109" s="19">
        <f>SUBTOTAL(109,Table3_Gruodis[Pajamos])</f>
        <v>2503741.58</v>
      </c>
      <c r="F109" s="12">
        <f>SUBTOTAL(109,Table3_Gruodis[Žiūrovų skaičius])</f>
        <v>385657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Suvestinė</vt:lpstr>
      <vt:lpstr>Platintojų pasiskirstymas</vt:lpstr>
      <vt:lpstr>2024</vt:lpstr>
      <vt:lpstr>Sausis</vt:lpstr>
      <vt:lpstr>Vasaris</vt:lpstr>
      <vt:lpstr>Kovas</vt:lpstr>
      <vt:lpstr>Balandis</vt:lpstr>
      <vt:lpstr>Gegužė</vt:lpstr>
      <vt:lpstr>Birželis</vt:lpstr>
      <vt:lpstr>Liepa</vt:lpstr>
      <vt:lpstr>Rugpjūtis</vt:lpstr>
      <vt:lpstr>Rugsėjis</vt:lpstr>
      <vt:lpstr>Spalis</vt:lpstr>
      <vt:lpstr>Lapkritis</vt:lpstr>
      <vt:lpstr>Gruodis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Austė Jucytė</cp:lastModifiedBy>
  <dcterms:created xsi:type="dcterms:W3CDTF">2026-03-23T05:21:55Z</dcterms:created>
  <dcterms:modified xsi:type="dcterms:W3CDTF">2026-04-07T10:02:10Z</dcterms:modified>
</cp:coreProperties>
</file>